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835" firstSheet="2" activeTab="11"/>
  </bookViews>
  <sheets>
    <sheet name="Contents" sheetId="1" r:id="rId1"/>
    <sheet name="Balance Sheet" sheetId="2" r:id="rId2"/>
    <sheet name="I &amp; E" sheetId="3" r:id="rId3"/>
    <sheet name="Bar" sheetId="4" r:id="rId4"/>
    <sheet name="Chairman" sheetId="5" r:id="rId5"/>
    <sheet name="Debtors" sheetId="6" r:id="rId6"/>
    <sheet name="Notes 1" sheetId="7" r:id="rId7"/>
    <sheet name="Notes 2" sheetId="8" r:id="rId8"/>
    <sheet name="Notes 3" sheetId="9" r:id="rId9"/>
    <sheet name="Notes 4" sheetId="10" r:id="rId10"/>
    <sheet name="Note 5" sheetId="11" r:id="rId11"/>
    <sheet name="Variance expanation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calcPr calcId="145621"/>
</workbook>
</file>

<file path=xl/calcChain.xml><?xml version="1.0" encoding="utf-8"?>
<calcChain xmlns="http://schemas.openxmlformats.org/spreadsheetml/2006/main">
  <c r="E41" i="12" l="1"/>
  <c r="D25" i="12"/>
  <c r="D24" i="12"/>
  <c r="D23" i="12"/>
  <c r="E21" i="12"/>
  <c r="D18" i="12" l="1"/>
  <c r="D17" i="12"/>
  <c r="E11" i="12"/>
  <c r="E10" i="12"/>
  <c r="D8" i="12"/>
  <c r="E12" i="12" l="1"/>
  <c r="F20" i="11"/>
  <c r="F12" i="11"/>
  <c r="F24" i="11" s="1"/>
  <c r="D38" i="6"/>
  <c r="D37" i="6"/>
  <c r="D36" i="6"/>
  <c r="D35" i="6"/>
  <c r="D34" i="6"/>
  <c r="D33" i="6"/>
  <c r="D32" i="6"/>
  <c r="D31" i="6"/>
  <c r="D30" i="6"/>
  <c r="D12" i="6"/>
  <c r="D10" i="6"/>
  <c r="D28" i="6"/>
  <c r="D11" i="6"/>
  <c r="D29" i="6"/>
  <c r="D20" i="6"/>
  <c r="D27" i="6"/>
  <c r="D26" i="6"/>
  <c r="D25" i="6" l="1"/>
  <c r="D24" i="6"/>
  <c r="D23" i="6"/>
  <c r="D22" i="6"/>
  <c r="D18" i="6"/>
  <c r="D21" i="6"/>
  <c r="D14" i="6"/>
  <c r="D13" i="6"/>
  <c r="D19" i="6"/>
  <c r="D17" i="6"/>
  <c r="D15" i="6"/>
  <c r="D16" i="6"/>
  <c r="D41" i="6" l="1"/>
  <c r="B50" i="10"/>
  <c r="B49" i="10"/>
  <c r="B48" i="10"/>
  <c r="C51" i="10" s="1"/>
  <c r="B45" i="10"/>
  <c r="B41" i="10"/>
  <c r="B40" i="10"/>
  <c r="B37" i="10"/>
  <c r="B36" i="10"/>
  <c r="B35" i="10"/>
  <c r="C46" i="10" s="1"/>
  <c r="B32" i="10"/>
  <c r="B31" i="10"/>
  <c r="B30" i="10"/>
  <c r="B29" i="10"/>
  <c r="B27" i="10"/>
  <c r="B24" i="10"/>
  <c r="B23" i="10"/>
  <c r="B17" i="10"/>
  <c r="B16" i="10"/>
  <c r="B13" i="10"/>
  <c r="B12" i="10"/>
  <c r="B11" i="10"/>
  <c r="B10" i="10"/>
  <c r="B7" i="10"/>
  <c r="C49" i="9"/>
  <c r="D24" i="9"/>
  <c r="D43" i="8"/>
  <c r="B33" i="3"/>
  <c r="B32" i="3"/>
  <c r="B26" i="3"/>
  <c r="B8" i="3"/>
  <c r="B59" i="3"/>
  <c r="B57" i="3"/>
  <c r="B54" i="3"/>
  <c r="B53" i="3"/>
  <c r="D26" i="2"/>
  <c r="C11" i="2"/>
  <c r="D14" i="2" s="1"/>
  <c r="D19" i="2" s="1"/>
  <c r="C14" i="10" l="1"/>
  <c r="C18" i="10"/>
  <c r="C25" i="10"/>
  <c r="C33" i="10"/>
  <c r="C53" i="10"/>
  <c r="D14" i="9"/>
  <c r="D13" i="9"/>
  <c r="J23" i="7" l="1"/>
  <c r="C11" i="5"/>
  <c r="C10" i="5"/>
  <c r="C9" i="5"/>
  <c r="J45" i="7" l="1"/>
  <c r="F13" i="5" l="1"/>
  <c r="C8" i="4" l="1"/>
  <c r="B56" i="3"/>
  <c r="G26" i="4"/>
  <c r="B11" i="4"/>
  <c r="B10" i="4"/>
  <c r="G13" i="4"/>
  <c r="G15" i="4" s="1"/>
  <c r="B15" i="3"/>
  <c r="B31" i="3"/>
  <c r="B30" i="3"/>
  <c r="B29" i="3"/>
  <c r="B28" i="3"/>
  <c r="B27" i="3"/>
  <c r="B25" i="3"/>
  <c r="B21" i="4" s="1"/>
  <c r="B24" i="3"/>
  <c r="B23" i="4" s="1"/>
  <c r="B23" i="3"/>
  <c r="B22" i="3"/>
  <c r="B12" i="4" s="1"/>
  <c r="C13" i="4" s="1"/>
  <c r="B21" i="3"/>
  <c r="B11" i="3"/>
  <c r="B9" i="3"/>
  <c r="B62" i="3"/>
  <c r="B61" i="3"/>
  <c r="B60" i="3"/>
  <c r="B58" i="3"/>
  <c r="B55" i="3"/>
  <c r="C15" i="4" l="1"/>
  <c r="C24" i="4"/>
  <c r="C34" i="3"/>
  <c r="C26" i="4" l="1"/>
  <c r="D15" i="9" l="1"/>
  <c r="E10" i="3"/>
  <c r="E8" i="3" l="1"/>
  <c r="F17" i="2" l="1"/>
  <c r="E63" i="3" l="1"/>
  <c r="E26" i="3" l="1"/>
  <c r="E25" i="3" l="1"/>
  <c r="E24" i="3"/>
  <c r="E23" i="3"/>
  <c r="E22" i="3"/>
  <c r="G39" i="2" l="1"/>
  <c r="G30" i="2"/>
  <c r="G35" i="2"/>
  <c r="G34" i="2"/>
  <c r="G24" i="2"/>
  <c r="G23" i="2"/>
  <c r="G26" i="2" s="1"/>
  <c r="F12" i="2"/>
  <c r="F11" i="2"/>
  <c r="F10" i="2"/>
  <c r="G41" i="2" l="1"/>
  <c r="E49" i="9" l="1"/>
  <c r="D32" i="8" l="1"/>
  <c r="E13" i="3" l="1"/>
  <c r="E9" i="3" l="1"/>
  <c r="C8" i="5" l="1"/>
  <c r="C13" i="5" s="1"/>
  <c r="J13" i="7"/>
  <c r="E11" i="3" l="1"/>
  <c r="F13" i="2" l="1"/>
  <c r="G14" i="2" s="1"/>
  <c r="G19" i="2" s="1"/>
  <c r="E32" i="3" l="1"/>
  <c r="E14" i="3" l="1"/>
  <c r="E45" i="10" l="1"/>
  <c r="E28" i="3"/>
  <c r="E32" i="10"/>
  <c r="E31" i="10"/>
  <c r="E29" i="10"/>
  <c r="E27" i="10"/>
  <c r="E13" i="10"/>
  <c r="E31" i="3"/>
  <c r="E12" i="10"/>
  <c r="E29" i="3"/>
  <c r="E11" i="10"/>
  <c r="E10" i="10"/>
  <c r="F14" i="10" l="1"/>
  <c r="E33" i="3"/>
  <c r="E30" i="3"/>
  <c r="E35" i="10"/>
  <c r="E40" i="10"/>
  <c r="E48" i="10"/>
  <c r="E50" i="10"/>
  <c r="E17" i="10"/>
  <c r="E36" i="10"/>
  <c r="E37" i="10"/>
  <c r="F25" i="10"/>
  <c r="E22" i="10"/>
  <c r="E49" i="10"/>
  <c r="E16" i="10"/>
  <c r="E30" i="10"/>
  <c r="F33" i="10" s="1"/>
  <c r="F7" i="10"/>
  <c r="F18" i="10" l="1"/>
  <c r="F46" i="10"/>
  <c r="F51" i="10"/>
  <c r="F53" i="10" l="1"/>
  <c r="E27" i="3"/>
  <c r="F34" i="3" s="1"/>
  <c r="E12" i="3" l="1"/>
  <c r="F16" i="3" s="1"/>
  <c r="F36" i="3" s="1"/>
  <c r="F42" i="3" s="1"/>
  <c r="C39" i="3" s="1"/>
  <c r="B10" i="3"/>
  <c r="B63" i="3"/>
  <c r="B14" i="3"/>
  <c r="B13" i="3"/>
  <c r="B12" i="3" l="1"/>
  <c r="C16" i="3" s="1"/>
  <c r="C36" i="3" s="1"/>
  <c r="C42" i="3" s="1"/>
</calcChain>
</file>

<file path=xl/sharedStrings.xml><?xml version="1.0" encoding="utf-8"?>
<sst xmlns="http://schemas.openxmlformats.org/spreadsheetml/2006/main" count="411" uniqueCount="342">
  <si>
    <t>RAINFORD PARISH COUNCIL</t>
  </si>
  <si>
    <t>Bank</t>
  </si>
  <si>
    <t>Bank charges</t>
  </si>
  <si>
    <t>Building</t>
  </si>
  <si>
    <t>Insurance</t>
  </si>
  <si>
    <t>Maintenance</t>
  </si>
  <si>
    <t>Rates</t>
  </si>
  <si>
    <t>Repairs &amp; Renewals</t>
  </si>
  <si>
    <t>Communications</t>
  </si>
  <si>
    <t>Phone, broadband, website &amp; IT</t>
  </si>
  <si>
    <t>Postage &amp; stationery</t>
  </si>
  <si>
    <t>Community Projects</t>
  </si>
  <si>
    <t>Stocks</t>
  </si>
  <si>
    <t>Flowerbed</t>
  </si>
  <si>
    <t>Election Expenses</t>
  </si>
  <si>
    <t>Fees</t>
  </si>
  <si>
    <t>Audit</t>
  </si>
  <si>
    <t>HMRC penalty</t>
  </si>
  <si>
    <t>PRS Music Licence</t>
  </si>
  <si>
    <t>St Helens Council</t>
  </si>
  <si>
    <t>Subscriptions</t>
  </si>
  <si>
    <t>Tenant Finding</t>
  </si>
  <si>
    <t>Other</t>
  </si>
  <si>
    <t>Art Exhibition</t>
  </si>
  <si>
    <t>Chairman's evening</t>
  </si>
  <si>
    <t>Christmas Lights &amp; tree</t>
  </si>
  <si>
    <t>Past Chairman's Pendants</t>
  </si>
  <si>
    <t>Summer Festival</t>
  </si>
  <si>
    <t>Poppy Wreaths</t>
  </si>
  <si>
    <t>DPS</t>
  </si>
  <si>
    <t>Cleaning supplies (bar)</t>
  </si>
  <si>
    <t>Additional Cash Register</t>
  </si>
  <si>
    <t>Utilities</t>
  </si>
  <si>
    <t>Electricity</t>
  </si>
  <si>
    <t>Gas</t>
  </si>
  <si>
    <t>Water</t>
  </si>
  <si>
    <t>TOTAL</t>
  </si>
  <si>
    <t>CONTINGENT LIABILITIES</t>
  </si>
  <si>
    <t>PENSIONS</t>
  </si>
  <si>
    <t>£</t>
  </si>
  <si>
    <t>Employer's contribution</t>
  </si>
  <si>
    <t>AGENCY WORK</t>
  </si>
  <si>
    <t>ADVERTISING &amp; PUBLICITY</t>
  </si>
  <si>
    <t>SECTION S137 EXPENDITURE</t>
  </si>
  <si>
    <t xml:space="preserve">S 137 of the Local Government Act 1972 enables Parish Councils to spend an amount equal to £6.15 per person </t>
  </si>
  <si>
    <t>on the electoral role in each financial year, on activities and projects not specifically authorised by other powers</t>
  </si>
  <si>
    <t>The following expenditure was incurred:</t>
  </si>
  <si>
    <t>Recipient</t>
  </si>
  <si>
    <t xml:space="preserve">Type </t>
  </si>
  <si>
    <t>Boys' Brigade &amp; Girls' Association</t>
  </si>
  <si>
    <t>Donation</t>
  </si>
  <si>
    <t>British Legion Poppy Appeal</t>
  </si>
  <si>
    <t>Crank Village Community Association</t>
  </si>
  <si>
    <t>Rainford 10k</t>
  </si>
  <si>
    <t>Contribution</t>
  </si>
  <si>
    <t>Rainford Band</t>
  </si>
  <si>
    <t>Rainford Carers Group</t>
  </si>
  <si>
    <t>Rainford North End Tenants Association</t>
  </si>
  <si>
    <t>Rainford Rangers FC</t>
  </si>
  <si>
    <t>Rainford Scouts</t>
  </si>
  <si>
    <t>Residents</t>
  </si>
  <si>
    <t>Anniversary/Birthday flowers</t>
  </si>
  <si>
    <t>Total</t>
  </si>
  <si>
    <t>CAPITAL RESERVE</t>
  </si>
  <si>
    <t>EARMARKED RESERVES</t>
  </si>
  <si>
    <t>TENANCIES</t>
  </si>
  <si>
    <t>Rainford Parish Council as Landlord</t>
  </si>
  <si>
    <t>Tenant</t>
  </si>
  <si>
    <t>Property</t>
  </si>
  <si>
    <t>Rent p.a.</t>
  </si>
  <si>
    <t>Terms</t>
  </si>
  <si>
    <t xml:space="preserve">£ </t>
  </si>
  <si>
    <t>24/7 Patient Ostomy Care</t>
  </si>
  <si>
    <t>Repairing</t>
  </si>
  <si>
    <t>A C T Meters</t>
  </si>
  <si>
    <t>Room</t>
  </si>
  <si>
    <t>Non repairing</t>
  </si>
  <si>
    <t>NOTES SUPPORTING THE ACCOUNT STATEMENT</t>
  </si>
  <si>
    <t>Assets</t>
  </si>
  <si>
    <t>Chairman's Chain of Office</t>
  </si>
  <si>
    <t>Chairman's Lady's Chain</t>
  </si>
  <si>
    <t>Baddeley Grandfather Clock</t>
  </si>
  <si>
    <t>Computer &amp; fax</t>
  </si>
  <si>
    <t>The basis of the valuation of these assets is the replacement value for insurance purposes</t>
  </si>
  <si>
    <t>LEASES</t>
  </si>
  <si>
    <t>Purpose</t>
  </si>
  <si>
    <t>Annual Lease payable</t>
  </si>
  <si>
    <t>BORROWINGS</t>
  </si>
  <si>
    <t>DEBTS OUTSTANDING</t>
  </si>
  <si>
    <t>Number</t>
  </si>
  <si>
    <t>Value</t>
  </si>
  <si>
    <t xml:space="preserve">                </t>
  </si>
  <si>
    <t>Debtors</t>
  </si>
  <si>
    <t>Name</t>
  </si>
  <si>
    <t>Amount</t>
  </si>
  <si>
    <t>E Coles</t>
  </si>
  <si>
    <t>Balance Brought forward</t>
  </si>
  <si>
    <t>Receipts</t>
  </si>
  <si>
    <t xml:space="preserve">Donations </t>
  </si>
  <si>
    <t>Expenses</t>
  </si>
  <si>
    <t>Balance Carried forward</t>
  </si>
  <si>
    <t>Sales</t>
  </si>
  <si>
    <t>Corkage</t>
  </si>
  <si>
    <t>Opening Stock</t>
  </si>
  <si>
    <t>Closing Stock</t>
  </si>
  <si>
    <t>Purchase of Stock</t>
  </si>
  <si>
    <t>Gross Profit</t>
  </si>
  <si>
    <t>Direct expenses</t>
  </si>
  <si>
    <t>Wages</t>
  </si>
  <si>
    <t>Direct profit from bar</t>
  </si>
  <si>
    <t>INCOME</t>
  </si>
  <si>
    <t>Bar sales</t>
  </si>
  <si>
    <t>Hall Letting</t>
  </si>
  <si>
    <t>Precept</t>
  </si>
  <si>
    <t>Rents/leasing</t>
  </si>
  <si>
    <t>Total Receipts</t>
  </si>
  <si>
    <t>EXPENDITURE</t>
  </si>
  <si>
    <t>Bar profit allocated to Chairman's charity</t>
  </si>
  <si>
    <t>Bar takings deficit</t>
  </si>
  <si>
    <t>Bar Licence</t>
  </si>
  <si>
    <t>Bar Purchases</t>
  </si>
  <si>
    <t>Bar Management Fees</t>
  </si>
  <si>
    <t>Bar Wages</t>
  </si>
  <si>
    <t>Fund-raising expenses</t>
  </si>
  <si>
    <t>General Administration - SEE NOTE 4</t>
  </si>
  <si>
    <t xml:space="preserve">P W L B Loan repayment </t>
  </si>
  <si>
    <t>Pavilion</t>
  </si>
  <si>
    <t>Publicity</t>
  </si>
  <si>
    <t>Rent</t>
  </si>
  <si>
    <t>S137</t>
  </si>
  <si>
    <t>Staff costs</t>
  </si>
  <si>
    <t>Total Expenditure</t>
  </si>
  <si>
    <t>(Deficit)/surplus for year</t>
  </si>
  <si>
    <t>`</t>
  </si>
  <si>
    <t>Net assets</t>
  </si>
  <si>
    <t>Brought forward</t>
  </si>
  <si>
    <t>Carried forward</t>
  </si>
  <si>
    <t>Stocks &amp; Stores</t>
  </si>
  <si>
    <t xml:space="preserve">Debtors </t>
  </si>
  <si>
    <t xml:space="preserve">V A T </t>
  </si>
  <si>
    <t>Cash in hand (bar float)</t>
  </si>
  <si>
    <t xml:space="preserve">Bank </t>
  </si>
  <si>
    <t>Liabilities</t>
  </si>
  <si>
    <t xml:space="preserve">Creditors  </t>
  </si>
  <si>
    <t>Represented by</t>
  </si>
  <si>
    <t>General Fund</t>
  </si>
  <si>
    <t>Earmarked fund: Election expenses</t>
  </si>
  <si>
    <t>Analysis of bank balances</t>
  </si>
  <si>
    <t>Business Current Account</t>
  </si>
  <si>
    <t>Less unpresented payments</t>
  </si>
  <si>
    <t>Plus uncredited lodgements</t>
  </si>
  <si>
    <t>Business Saver Account</t>
  </si>
  <si>
    <t>Bar Account</t>
  </si>
  <si>
    <t>Net bank accounts</t>
  </si>
  <si>
    <t>Signed</t>
  </si>
  <si>
    <t>Chairman  of Finance</t>
  </si>
  <si>
    <t>Responsible Financial Officer</t>
  </si>
  <si>
    <t>Contents</t>
  </si>
  <si>
    <t>Page</t>
  </si>
  <si>
    <t>Balance Sheet</t>
  </si>
  <si>
    <t>Income &amp; Expenditure</t>
  </si>
  <si>
    <t>Chairman's Account</t>
  </si>
  <si>
    <t>Leases</t>
  </si>
  <si>
    <t>Borrowings</t>
  </si>
  <si>
    <t>Outstanding Debts</t>
  </si>
  <si>
    <t>Capital Reserve</t>
  </si>
  <si>
    <t>Earmarked Reserves</t>
  </si>
  <si>
    <t>Tenancies</t>
  </si>
  <si>
    <t>Contingent Liabilities</t>
  </si>
  <si>
    <t>Pensions</t>
  </si>
  <si>
    <t>Agency Work</t>
  </si>
  <si>
    <t>Advertising &amp; Publicity</t>
  </si>
  <si>
    <t>S 137 Expenditure</t>
  </si>
  <si>
    <t>Analysis of Administration Expenses</t>
  </si>
  <si>
    <t>Page 6</t>
  </si>
  <si>
    <t>2014 - 2015</t>
  </si>
  <si>
    <t>Interest/ Loyalty Reward</t>
  </si>
  <si>
    <t>Other *</t>
  </si>
  <si>
    <t>* Other</t>
  </si>
  <si>
    <t>Other Income</t>
  </si>
  <si>
    <t>BB</t>
  </si>
  <si>
    <t>Chairman's A/C</t>
  </si>
  <si>
    <t>Function Extras</t>
  </si>
  <si>
    <t>PWLB</t>
  </si>
  <si>
    <t>Repayment</t>
  </si>
  <si>
    <t>2014/2015</t>
  </si>
  <si>
    <t>Management Fees</t>
  </si>
  <si>
    <t>2014/15</t>
  </si>
  <si>
    <t>Calidad Creations</t>
  </si>
  <si>
    <t>Caremore Cars</t>
  </si>
  <si>
    <t>Exercise Class</t>
  </si>
  <si>
    <t>Flower Club</t>
  </si>
  <si>
    <t>NS Connections</t>
  </si>
  <si>
    <t xml:space="preserve"> Offices/Village Hall</t>
  </si>
  <si>
    <t>St Helens Borough Council</t>
  </si>
  <si>
    <t>ASSETS</t>
  </si>
  <si>
    <t>Lessor</t>
  </si>
  <si>
    <t xml:space="preserve">This is scheduled as a fixed rate loan over a five year period, payments being made half-yearly in </t>
  </si>
  <si>
    <t>March and September</t>
  </si>
  <si>
    <t>Balance owing</t>
  </si>
  <si>
    <t>The Community account is earmarked for the Council Chairman's fundraising for local organisations</t>
  </si>
  <si>
    <t xml:space="preserve">Ground Floor Offices </t>
  </si>
  <si>
    <t xml:space="preserve">Ground Floor Office </t>
  </si>
  <si>
    <t xml:space="preserve">First Floor Offices </t>
  </si>
  <si>
    <t>First Floor Office</t>
  </si>
  <si>
    <t>Rent due for year</t>
  </si>
  <si>
    <t xml:space="preserve">Pensionable pay to the Merseyside Pension Scheme </t>
  </si>
  <si>
    <t>Refreshments</t>
  </si>
  <si>
    <t>Business Hub Launch</t>
  </si>
  <si>
    <t>Miscellaneous</t>
  </si>
  <si>
    <t>Chargeable Function Expenses</t>
  </si>
  <si>
    <t>Earmarked fund: Community account</t>
  </si>
  <si>
    <t>Community Account</t>
  </si>
  <si>
    <t>Bar Expenses</t>
  </si>
  <si>
    <t>Bank Overpayment</t>
  </si>
  <si>
    <t>Insurance settlements</t>
  </si>
  <si>
    <t>RSCSC Contribution</t>
  </si>
  <si>
    <t>VAT Refunds</t>
  </si>
  <si>
    <t>Employer's deficit contribution</t>
  </si>
  <si>
    <t>Earmarked Fund: Village Centre Improvement Scheme</t>
  </si>
  <si>
    <t>BALANCE SHEET AS AT 31 MARCH 2016</t>
  </si>
  <si>
    <t>2015 - 2016</t>
  </si>
  <si>
    <t>Community income</t>
  </si>
  <si>
    <t>End of Year Accounts 2015 - 2016</t>
  </si>
  <si>
    <t>INCOME &amp; EXPENDITURE ACCOUNT FOR YEAR ENDING 31 MARCH 2016</t>
  </si>
  <si>
    <t>BAR ACCOUNT AS AT 31 MARCH 2016</t>
  </si>
  <si>
    <t>2014- 2015</t>
  </si>
  <si>
    <t xml:space="preserve"> DEBTORS AS AT 31 MARCH 2016</t>
  </si>
  <si>
    <t>Yoga Classes</t>
  </si>
  <si>
    <t>At the 31 March 2016 the following assets with a value of over £1000 were held:</t>
  </si>
  <si>
    <t>The following leases were in operation at 31 March 2016</t>
  </si>
  <si>
    <t>Principle sum paid at 31 March 2016</t>
  </si>
  <si>
    <t>The following debts were outstanding at the year end 31 March 2016:</t>
  </si>
  <si>
    <t>Functions at the Village Hall for 2016/17 paid in advance as at 31 March 2016</t>
  </si>
  <si>
    <t xml:space="preserve"> No funds were allocated to Capital Reserves at the 31 March 2016 </t>
  </si>
  <si>
    <t xml:space="preserve">At the 31 March 2016 £5600 has been placed in reserve for election expenses </t>
  </si>
  <si>
    <t>£184  election costs were incurred in the financial year 2015/2016</t>
  </si>
  <si>
    <t>Venue Perfection</t>
  </si>
  <si>
    <t>Venue Perfection licence commenced 01.08.15</t>
  </si>
  <si>
    <t xml:space="preserve"> and terminated on 30.11.15</t>
  </si>
  <si>
    <t>During 2015/16 the Parish Council had no Contingent Liabilities</t>
  </si>
  <si>
    <t xml:space="preserve">In 2015/16 the Parish Council paid an employer's contribution of 17.5% </t>
  </si>
  <si>
    <t>St Helens Karate Club</t>
  </si>
  <si>
    <t>Dempsey Dance School</t>
  </si>
  <si>
    <t>UKIP Meeting</t>
  </si>
  <si>
    <t>Care Plan meeting</t>
  </si>
  <si>
    <t>Team Enterprises</t>
  </si>
  <si>
    <t>BeUrBest Fitness Class</t>
  </si>
  <si>
    <t>Women's Well-being event 06.02.16</t>
  </si>
  <si>
    <t>Wedding Reception 02.04.16</t>
  </si>
  <si>
    <t>Community</t>
  </si>
  <si>
    <t>No agency work was undertaken during the financial year 2015/2016</t>
  </si>
  <si>
    <t>Advertising and publicity costs  incurred during the financial  year 2015/2016</t>
  </si>
  <si>
    <t>2015/2016</t>
  </si>
  <si>
    <t>Rainford First Responders</t>
  </si>
  <si>
    <t>Rainford in Bloom</t>
  </si>
  <si>
    <t>Flowers/Planters etc</t>
  </si>
  <si>
    <t>2015/16</t>
  </si>
  <si>
    <t xml:space="preserve">Helena Partnership </t>
  </si>
  <si>
    <t>RHS</t>
  </si>
  <si>
    <t xml:space="preserve">Blood and Transport Services </t>
  </si>
  <si>
    <t xml:space="preserve">Printique Creative Design </t>
  </si>
  <si>
    <t xml:space="preserve">Milky White Weddings </t>
  </si>
  <si>
    <t xml:space="preserve">Zsa Zsa </t>
  </si>
  <si>
    <t xml:space="preserve">Brad Split </t>
  </si>
  <si>
    <t xml:space="preserve">Occasions </t>
  </si>
  <si>
    <t xml:space="preserve">Scented Whispers </t>
  </si>
  <si>
    <t xml:space="preserve">Wendy's Flowers </t>
  </si>
  <si>
    <t>Kirsty Holden</t>
  </si>
  <si>
    <t>Amanda Arthur</t>
  </si>
  <si>
    <t>Chris Lamb &amp; Rachel Bilous</t>
  </si>
  <si>
    <t>Duncan Gilbraith</t>
  </si>
  <si>
    <t>Ormskirk &amp; Aughton U3A Spring Dance 08.04.16</t>
  </si>
  <si>
    <t>Rainford  Parish Council</t>
  </si>
  <si>
    <t>Creditors at 31.03.16</t>
  </si>
  <si>
    <t>Prepaid Income</t>
  </si>
  <si>
    <t>Detail</t>
  </si>
  <si>
    <t>Invoice Date</t>
  </si>
  <si>
    <t>Invoice Number</t>
  </si>
  <si>
    <t>Date Paid</t>
  </si>
  <si>
    <t xml:space="preserve">Total </t>
  </si>
  <si>
    <t>Payment towards Wedding Reception 20.08.16</t>
  </si>
  <si>
    <t>24.02.16</t>
  </si>
  <si>
    <t>237/15.16</t>
  </si>
  <si>
    <t>26.02.16</t>
  </si>
  <si>
    <t>Victoria Watkin</t>
  </si>
  <si>
    <t>01.03.16</t>
  </si>
  <si>
    <t>242/15.16</t>
  </si>
  <si>
    <t>10.03.16</t>
  </si>
  <si>
    <t>50th Birthday Party 06.05.16</t>
  </si>
  <si>
    <t>07.03.16</t>
  </si>
  <si>
    <t>256/15.16</t>
  </si>
  <si>
    <t>Wedding 20.10.16</t>
  </si>
  <si>
    <t>15.03.16</t>
  </si>
  <si>
    <t>263/15.16</t>
  </si>
  <si>
    <t>21.03.16</t>
  </si>
  <si>
    <t>17.03.16</t>
  </si>
  <si>
    <t>264/15.16</t>
  </si>
  <si>
    <t>29.03.16</t>
  </si>
  <si>
    <t>Over paid sales invoices</t>
  </si>
  <si>
    <t xml:space="preserve">LLDC </t>
  </si>
  <si>
    <t xml:space="preserve">Misc </t>
  </si>
  <si>
    <t>Full Occupancy</t>
  </si>
  <si>
    <t>037/065</t>
  </si>
  <si>
    <t>27.05.15/     20.06.15</t>
  </si>
  <si>
    <t>239</t>
  </si>
  <si>
    <t>03.03.16</t>
  </si>
  <si>
    <t>3026</t>
  </si>
  <si>
    <t>Creditors</t>
  </si>
  <si>
    <t xml:space="preserve">£9,000 was borrowed from the Public Works Loan Board on  26 September 2014  </t>
  </si>
  <si>
    <t xml:space="preserve">The following tenancy agreements were held </t>
  </si>
  <si>
    <t xml:space="preserve">during the financial year 2015/2016 </t>
  </si>
  <si>
    <t>Total Rent due for 2015/2016</t>
  </si>
  <si>
    <t>Page 10</t>
  </si>
  <si>
    <t>Explanation for Variances year ended 31.03.16</t>
  </si>
  <si>
    <t>Variance</t>
  </si>
  <si>
    <t>Explanation</t>
  </si>
  <si>
    <t>Box 7</t>
  </si>
  <si>
    <t>Box 8</t>
  </si>
  <si>
    <t>- Creditors</t>
  </si>
  <si>
    <t>BOX</t>
  </si>
  <si>
    <t>Precept increased from £21.03 to £25.00 for Band D equivalent for 2015/16</t>
  </si>
  <si>
    <t>Vacant office</t>
  </si>
  <si>
    <t>Less than 10% variance</t>
  </si>
  <si>
    <t>Last payment on old loan paid March 2015. 2015/16 payment on new loan</t>
  </si>
  <si>
    <t>Insurance Pay Out</t>
  </si>
  <si>
    <t>Insurance Premium</t>
  </si>
  <si>
    <t>Extra Cleaning Costs</t>
  </si>
  <si>
    <t xml:space="preserve">Replacement of chairs/Fire Alarm </t>
  </si>
  <si>
    <t>2 years payment for website support/Increase in telephoneand broadband fees</t>
  </si>
  <si>
    <t>New Declaration of Interests Book</t>
  </si>
  <si>
    <t>Launch of Rainford in Bloom</t>
  </si>
  <si>
    <t>Updating of Internal audit system</t>
  </si>
  <si>
    <t>Increase in PRS payment due to greater use of hall for events</t>
  </si>
  <si>
    <t>Increase in number of Bar Staff on payroll</t>
  </si>
  <si>
    <t>Improvement in equipment used for Art Exhibition</t>
  </si>
  <si>
    <t>Increased fee for Christmas Tree Lights</t>
  </si>
  <si>
    <t>Increase in Utility bills/Additional use of the Village  Hall</t>
  </si>
  <si>
    <t>Other items with less than 10% variance</t>
  </si>
  <si>
    <t>Payment made on PWLB loan</t>
  </si>
  <si>
    <t>Additional costs for Chairman's Evening</t>
  </si>
  <si>
    <t>COMMUNITY ACCOUNT AS AT 31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</si>
</sst>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£&quot;#,##0;[Red]\-&quot;£&quot;#,##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_-* #,##0_-;\-* #,##0_-;_-* &quot;-&quot;??_-;_-@_-"/>
    <numFmt numFmtId="168" formatCode="_-&quot;£&quot;* #,##0_-;\-&quot;£&quot;* #,##0_-;_-&quot;£&quot;* &quot;-&quot;??_-;_-@_-"/>
    <numFmt numFmtId="169" formatCode="_-[$£-809]* #,##0_-;\-[$£-809]* #,##0_-;_-[$£-809]* &quot;-&quot;??_-;_-@_-"/>
    <numFmt numFmtId="170" formatCode="_-[$£-809]* #,##0.00_-;\-[$£-809]* #,##0.00_-;_-[$£-809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 val="double"/>
      <sz val="12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167" fontId="0" fillId="0" borderId="0" xfId="1" applyNumberFormat="1" applyFont="1"/>
    <xf numFmtId="0" fontId="2" fillId="0" borderId="0" xfId="0" applyFont="1"/>
    <xf numFmtId="165" fontId="2" fillId="0" borderId="0" xfId="0" applyNumberFormat="1" applyFont="1"/>
    <xf numFmtId="0" fontId="0" fillId="0" borderId="0" xfId="0" applyFont="1"/>
    <xf numFmtId="165" fontId="0" fillId="0" borderId="0" xfId="0" applyNumberFormat="1" applyFont="1"/>
    <xf numFmtId="165" fontId="0" fillId="0" borderId="0" xfId="0" applyNumberFormat="1"/>
    <xf numFmtId="167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Fill="1"/>
    <xf numFmtId="3" fontId="2" fillId="0" borderId="0" xfId="0" applyNumberFormat="1" applyFont="1"/>
    <xf numFmtId="3" fontId="0" fillId="0" borderId="0" xfId="0" applyNumberFormat="1"/>
    <xf numFmtId="0" fontId="0" fillId="0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2" fontId="9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 applyFill="1"/>
    <xf numFmtId="0" fontId="11" fillId="0" borderId="0" xfId="0" applyFont="1" applyFill="1" applyBorder="1" applyAlignment="1">
      <alignment horizontal="left"/>
    </xf>
    <xf numFmtId="0" fontId="7" fillId="0" borderId="0" xfId="0" applyFont="1" applyAlignment="1"/>
    <xf numFmtId="0" fontId="4" fillId="0" borderId="0" xfId="0" applyFont="1"/>
    <xf numFmtId="167" fontId="9" fillId="0" borderId="0" xfId="1" applyNumberFormat="1" applyFont="1"/>
    <xf numFmtId="167" fontId="9" fillId="0" borderId="0" xfId="1" applyNumberFormat="1" applyFont="1" applyBorder="1"/>
    <xf numFmtId="167" fontId="4" fillId="0" borderId="0" xfId="1" applyNumberFormat="1" applyFont="1"/>
    <xf numFmtId="167" fontId="4" fillId="0" borderId="0" xfId="1" applyNumberFormat="1" applyFont="1" applyBorder="1"/>
    <xf numFmtId="0" fontId="11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2" applyNumberFormat="1" applyFont="1"/>
    <xf numFmtId="0" fontId="4" fillId="0" borderId="0" xfId="2" applyNumberFormat="1" applyFont="1"/>
    <xf numFmtId="165" fontId="9" fillId="0" borderId="0" xfId="2" applyFont="1"/>
    <xf numFmtId="165" fontId="4" fillId="0" borderId="0" xfId="2" applyFont="1"/>
    <xf numFmtId="167" fontId="9" fillId="0" borderId="0" xfId="1" applyNumberFormat="1" applyFont="1" applyFill="1"/>
    <xf numFmtId="0" fontId="14" fillId="0" borderId="0" xfId="0" applyFont="1"/>
    <xf numFmtId="0" fontId="9" fillId="0" borderId="3" xfId="0" applyFont="1" applyBorder="1"/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1" fontId="0" fillId="0" borderId="0" xfId="0" applyNumberFormat="1"/>
    <xf numFmtId="1" fontId="4" fillId="0" borderId="1" xfId="0" applyNumberFormat="1" applyFont="1" applyBorder="1"/>
    <xf numFmtId="9" fontId="4" fillId="0" borderId="0" xfId="0" applyNumberFormat="1" applyFont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0" xfId="1" applyNumberFormat="1" applyFont="1" applyBorder="1"/>
    <xf numFmtId="0" fontId="9" fillId="0" borderId="0" xfId="1" applyNumberFormat="1" applyFont="1"/>
    <xf numFmtId="1" fontId="9" fillId="0" borderId="0" xfId="0" applyNumberFormat="1" applyFont="1"/>
    <xf numFmtId="0" fontId="9" fillId="0" borderId="0" xfId="0" applyFont="1" applyBorder="1"/>
    <xf numFmtId="168" fontId="9" fillId="0" borderId="0" xfId="0" applyNumberFormat="1" applyFont="1"/>
    <xf numFmtId="0" fontId="4" fillId="0" borderId="0" xfId="0" applyFont="1" applyBorder="1"/>
    <xf numFmtId="0" fontId="9" fillId="0" borderId="0" xfId="0" applyNumberFormat="1" applyFont="1"/>
    <xf numFmtId="0" fontId="9" fillId="0" borderId="0" xfId="1" applyNumberFormat="1" applyFont="1" applyBorder="1"/>
    <xf numFmtId="0" fontId="4" fillId="0" borderId="0" xfId="0" applyNumberFormat="1" applyFont="1"/>
    <xf numFmtId="0" fontId="4" fillId="0" borderId="0" xfId="1" applyNumberFormat="1" applyFont="1"/>
    <xf numFmtId="0" fontId="9" fillId="0" borderId="2" xfId="1" applyNumberFormat="1" applyFont="1" applyBorder="1"/>
    <xf numFmtId="0" fontId="4" fillId="0" borderId="1" xfId="1" applyNumberFormat="1" applyFont="1" applyBorder="1"/>
    <xf numFmtId="0" fontId="13" fillId="0" borderId="0" xfId="1" applyNumberFormat="1" applyFont="1"/>
    <xf numFmtId="9" fontId="4" fillId="0" borderId="0" xfId="3" applyNumberFormat="1" applyFont="1" applyBorder="1"/>
    <xf numFmtId="0" fontId="9" fillId="0" borderId="0" xfId="0" quotePrefix="1" applyFont="1"/>
    <xf numFmtId="1" fontId="11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2" applyNumberFormat="1" applyFont="1" applyAlignment="1">
      <alignment horizontal="right"/>
    </xf>
    <xf numFmtId="0" fontId="4" fillId="0" borderId="0" xfId="2" applyNumberFormat="1" applyFont="1" applyBorder="1"/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9" fontId="0" fillId="0" borderId="0" xfId="0" applyNumberFormat="1"/>
    <xf numFmtId="169" fontId="4" fillId="0" borderId="0" xfId="0" applyNumberFormat="1" applyFont="1"/>
    <xf numFmtId="169" fontId="4" fillId="0" borderId="1" xfId="0" applyNumberFormat="1" applyFont="1" applyBorder="1"/>
    <xf numFmtId="170" fontId="0" fillId="0" borderId="0" xfId="0" applyNumberFormat="1"/>
    <xf numFmtId="169" fontId="9" fillId="0" borderId="0" xfId="0" applyNumberFormat="1" applyFont="1"/>
    <xf numFmtId="170" fontId="9" fillId="0" borderId="0" xfId="0" applyNumberFormat="1" applyFont="1"/>
    <xf numFmtId="170" fontId="9" fillId="0" borderId="0" xfId="0" applyNumberFormat="1" applyFont="1" applyAlignment="1">
      <alignment horizontal="center"/>
    </xf>
    <xf numFmtId="170" fontId="4" fillId="0" borderId="0" xfId="0" applyNumberFormat="1" applyFont="1"/>
    <xf numFmtId="170" fontId="9" fillId="0" borderId="0" xfId="0" applyNumberFormat="1" applyFont="1" applyBorder="1"/>
    <xf numFmtId="170" fontId="9" fillId="0" borderId="0" xfId="1" applyNumberFormat="1" applyFont="1" applyFill="1"/>
    <xf numFmtId="170" fontId="15" fillId="0" borderId="0" xfId="1" quotePrefix="1" applyNumberFormat="1" applyFont="1" applyFill="1"/>
    <xf numFmtId="170" fontId="15" fillId="0" borderId="0" xfId="0" applyNumberFormat="1" applyFont="1"/>
    <xf numFmtId="169" fontId="9" fillId="0" borderId="2" xfId="0" applyNumberFormat="1" applyFont="1" applyBorder="1"/>
    <xf numFmtId="169" fontId="4" fillId="0" borderId="2" xfId="0" applyNumberFormat="1" applyFont="1" applyBorder="1"/>
    <xf numFmtId="169" fontId="9" fillId="0" borderId="3" xfId="0" applyNumberFormat="1" applyFont="1" applyBorder="1"/>
    <xf numFmtId="169" fontId="9" fillId="0" borderId="0" xfId="0" applyNumberFormat="1" applyFont="1" applyBorder="1"/>
    <xf numFmtId="169" fontId="4" fillId="0" borderId="0" xfId="0" applyNumberFormat="1" applyFont="1" applyBorder="1"/>
    <xf numFmtId="169" fontId="4" fillId="0" borderId="1" xfId="0" applyNumberFormat="1" applyFont="1" applyFill="1" applyBorder="1"/>
    <xf numFmtId="1" fontId="9" fillId="0" borderId="3" xfId="1" applyNumberFormat="1" applyFont="1" applyBorder="1"/>
    <xf numFmtId="0" fontId="9" fillId="0" borderId="2" xfId="0" applyNumberFormat="1" applyFont="1" applyBorder="1"/>
    <xf numFmtId="170" fontId="2" fillId="0" borderId="0" xfId="0" applyNumberFormat="1" applyFont="1"/>
    <xf numFmtId="0" fontId="17" fillId="0" borderId="0" xfId="0" applyFont="1" applyFill="1" applyBorder="1"/>
    <xf numFmtId="0" fontId="10" fillId="0" borderId="0" xfId="0" applyFont="1" applyFill="1" applyBorder="1" applyAlignment="1">
      <alignment horizontal="left"/>
    </xf>
    <xf numFmtId="169" fontId="9" fillId="0" borderId="0" xfId="1" applyNumberFormat="1" applyFont="1"/>
    <xf numFmtId="169" fontId="0" fillId="0" borderId="2" xfId="0" applyNumberFormat="1" applyBorder="1"/>
    <xf numFmtId="169" fontId="0" fillId="0" borderId="3" xfId="0" applyNumberFormat="1" applyBorder="1" applyAlignment="1">
      <alignment horizontal="right"/>
    </xf>
    <xf numFmtId="169" fontId="16" fillId="0" borderId="0" xfId="1" applyNumberFormat="1" applyFont="1"/>
    <xf numFmtId="169" fontId="14" fillId="0" borderId="0" xfId="1" applyNumberFormat="1" applyFont="1"/>
    <xf numFmtId="169" fontId="0" fillId="0" borderId="0" xfId="0" applyNumberFormat="1" applyFont="1"/>
    <xf numFmtId="169" fontId="4" fillId="0" borderId="5" xfId="0" applyNumberFormat="1" applyFont="1" applyBorder="1"/>
    <xf numFmtId="169" fontId="9" fillId="0" borderId="0" xfId="0" applyNumberFormat="1" applyFont="1" applyAlignment="1">
      <alignment horizontal="center"/>
    </xf>
    <xf numFmtId="169" fontId="4" fillId="0" borderId="0" xfId="1" applyNumberFormat="1" applyFont="1"/>
    <xf numFmtId="169" fontId="4" fillId="0" borderId="1" xfId="1" applyNumberFormat="1" applyFont="1" applyBorder="1"/>
    <xf numFmtId="1" fontId="9" fillId="0" borderId="3" xfId="0" applyNumberFormat="1" applyFont="1" applyBorder="1"/>
    <xf numFmtId="169" fontId="9" fillId="0" borderId="0" xfId="0" applyNumberFormat="1" applyFont="1" applyFill="1"/>
    <xf numFmtId="169" fontId="9" fillId="0" borderId="0" xfId="0" applyNumberFormat="1" applyFont="1" applyFill="1" applyBorder="1"/>
    <xf numFmtId="0" fontId="18" fillId="0" borderId="0" xfId="0" applyFont="1" applyFill="1" applyBorder="1"/>
    <xf numFmtId="169" fontId="2" fillId="0" borderId="0" xfId="0" applyNumberFormat="1" applyFont="1"/>
    <xf numFmtId="169" fontId="2" fillId="0" borderId="1" xfId="0" applyNumberFormat="1" applyFont="1" applyBorder="1"/>
    <xf numFmtId="170" fontId="2" fillId="0" borderId="1" xfId="0" applyNumberFormat="1" applyFont="1" applyBorder="1"/>
    <xf numFmtId="169" fontId="11" fillId="0" borderId="0" xfId="0" applyNumberFormat="1" applyFont="1"/>
    <xf numFmtId="169" fontId="10" fillId="0" borderId="0" xfId="0" applyNumberFormat="1" applyFont="1" applyAlignment="1">
      <alignment horizontal="right"/>
    </xf>
    <xf numFmtId="169" fontId="10" fillId="0" borderId="0" xfId="0" applyNumberFormat="1" applyFont="1" applyAlignment="1">
      <alignment horizontal="center"/>
    </xf>
    <xf numFmtId="169" fontId="11" fillId="0" borderId="1" xfId="0" applyNumberFormat="1" applyFont="1" applyBorder="1" applyAlignment="1">
      <alignment horizontal="right"/>
    </xf>
    <xf numFmtId="169" fontId="11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169" fontId="4" fillId="0" borderId="0" xfId="2" applyNumberFormat="1" applyFont="1" applyAlignment="1">
      <alignment horizontal="right"/>
    </xf>
    <xf numFmtId="169" fontId="0" fillId="0" borderId="3" xfId="0" applyNumberFormat="1" applyBorder="1"/>
    <xf numFmtId="169" fontId="0" fillId="0" borderId="3" xfId="0" applyNumberFormat="1" applyFont="1" applyBorder="1"/>
    <xf numFmtId="169" fontId="2" fillId="0" borderId="4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0" fontId="19" fillId="0" borderId="0" xfId="0" applyNumberFormat="1" applyFont="1" applyFill="1" applyBorder="1"/>
    <xf numFmtId="165" fontId="19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17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170" fontId="0" fillId="0" borderId="1" xfId="0" applyNumberFormat="1" applyBorder="1"/>
    <xf numFmtId="170" fontId="0" fillId="0" borderId="2" xfId="0" applyNumberFormat="1" applyBorder="1"/>
    <xf numFmtId="170" fontId="0" fillId="0" borderId="6" xfId="0" applyNumberFormat="1" applyBorder="1"/>
    <xf numFmtId="169" fontId="9" fillId="0" borderId="0" xfId="0" quotePrefix="1" applyNumberFormat="1" applyFont="1"/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169" fontId="0" fillId="0" borderId="0" xfId="0" quotePrefix="1" applyNumberFormat="1"/>
    <xf numFmtId="169" fontId="0" fillId="0" borderId="4" xfId="0" applyNumberFormat="1" applyBorder="1"/>
    <xf numFmtId="170" fontId="0" fillId="0" borderId="0" xfId="0" applyNumberFormat="1" applyAlignment="1">
      <alignment wrapText="1"/>
    </xf>
    <xf numFmtId="169" fontId="2" fillId="0" borderId="0" xfId="0" applyNumberFormat="1" applyFont="1" applyBorder="1"/>
    <xf numFmtId="169" fontId="0" fillId="0" borderId="0" xfId="0" applyNumberFormat="1" applyBorder="1"/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shared4all/Finance/2014.2015/2014.2015/CA%20I&amp;E%20Year%20Summ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usiness%20Account/finalMonth%2012%20March%20Business%20Account%20Income%20&amp;%20Expenditu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shared4all/Finance/2014.2015/2014.2015/BAR%202014-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shared4all/Finance/2014.2015/CA%20I&amp;E%20Year%20Summar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shared4all/Finance/2014.2015/2014.2015/High%20Interest%20Account%202014.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shared4all/Finance/2014.2015/2014.2015/Chairman's%20Account%202014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Expenditure"/>
      <sheetName val="Workings"/>
      <sheetName val="Creds &amp; Debts"/>
    </sheetNames>
    <sheetDataSet>
      <sheetData sheetId="0" refreshError="1">
        <row r="17">
          <cell r="D17">
            <v>20394</v>
          </cell>
        </row>
        <row r="48">
          <cell r="B48">
            <v>72.319999999999993</v>
          </cell>
        </row>
      </sheetData>
      <sheetData sheetId="1" refreshError="1">
        <row r="7">
          <cell r="P7">
            <v>452.09000000000015</v>
          </cell>
        </row>
        <row r="9">
          <cell r="O9">
            <v>1399.51</v>
          </cell>
        </row>
        <row r="10">
          <cell r="O10">
            <v>6494.08</v>
          </cell>
        </row>
        <row r="11">
          <cell r="O11">
            <v>2011.82</v>
          </cell>
        </row>
        <row r="12">
          <cell r="O12">
            <v>11809</v>
          </cell>
        </row>
        <row r="13">
          <cell r="O13">
            <v>1838.83</v>
          </cell>
        </row>
        <row r="14">
          <cell r="O14">
            <v>10027.040000000001</v>
          </cell>
        </row>
        <row r="18">
          <cell r="P18">
            <v>687.90000000000009</v>
          </cell>
        </row>
        <row r="20">
          <cell r="O20">
            <v>761.07999999999993</v>
          </cell>
        </row>
        <row r="21">
          <cell r="O21">
            <v>650</v>
          </cell>
        </row>
        <row r="22">
          <cell r="O22">
            <v>890</v>
          </cell>
        </row>
        <row r="24">
          <cell r="O24">
            <v>386.21</v>
          </cell>
        </row>
        <row r="25">
          <cell r="P25">
            <v>540</v>
          </cell>
        </row>
        <row r="26">
          <cell r="O26">
            <v>213</v>
          </cell>
        </row>
        <row r="27">
          <cell r="O27">
            <v>395</v>
          </cell>
        </row>
        <row r="28">
          <cell r="O28">
            <v>6171.5</v>
          </cell>
        </row>
        <row r="33">
          <cell r="O33">
            <v>160</v>
          </cell>
        </row>
        <row r="34">
          <cell r="O34">
            <v>1354</v>
          </cell>
        </row>
        <row r="35">
          <cell r="O35">
            <v>346.25</v>
          </cell>
        </row>
        <row r="36">
          <cell r="O36">
            <v>499.43</v>
          </cell>
        </row>
        <row r="38">
          <cell r="P38">
            <v>262.5</v>
          </cell>
        </row>
        <row r="41">
          <cell r="O41">
            <v>1794.2900000000002</v>
          </cell>
        </row>
        <row r="46">
          <cell r="O46">
            <v>2319.9599999999996</v>
          </cell>
        </row>
        <row r="47">
          <cell r="O47">
            <v>4560.46</v>
          </cell>
        </row>
        <row r="48">
          <cell r="O48">
            <v>650.12</v>
          </cell>
        </row>
        <row r="57">
          <cell r="C57">
            <v>43996.400000000009</v>
          </cell>
        </row>
        <row r="61">
          <cell r="F61">
            <v>46001.920000000006</v>
          </cell>
        </row>
        <row r="65">
          <cell r="F65">
            <v>3932</v>
          </cell>
        </row>
        <row r="66">
          <cell r="C66">
            <v>5854</v>
          </cell>
          <cell r="F66">
            <v>2380</v>
          </cell>
        </row>
        <row r="67">
          <cell r="F67">
            <v>600</v>
          </cell>
        </row>
        <row r="68">
          <cell r="I68">
            <v>2666</v>
          </cell>
        </row>
        <row r="69">
          <cell r="I69">
            <v>11152</v>
          </cell>
        </row>
        <row r="70">
          <cell r="I70">
            <v>4851</v>
          </cell>
        </row>
        <row r="71">
          <cell r="I71">
            <v>11140</v>
          </cell>
        </row>
        <row r="72">
          <cell r="I72">
            <v>29809</v>
          </cell>
        </row>
        <row r="73">
          <cell r="F73">
            <v>-625</v>
          </cell>
        </row>
        <row r="75">
          <cell r="G75">
            <v>-4851</v>
          </cell>
        </row>
        <row r="76">
          <cell r="G76">
            <v>-6924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Payments (Bar)"/>
      <sheetName val="Bankings (Bar)"/>
      <sheetName val="Bank Reconciliation (Bar)"/>
      <sheetName val="Invoice Control"/>
      <sheetName val="Sales Invoice List"/>
      <sheetName val="Opening Debtors"/>
      <sheetName val="Creditors"/>
      <sheetName val="Bank reconciliation"/>
      <sheetName val="Bank Payments"/>
      <sheetName val="Bankings"/>
      <sheetName val="Summary"/>
      <sheetName val="VAT"/>
      <sheetName val="community "/>
      <sheetName val="Income &amp; Admin Analysis"/>
      <sheetName val="Balance Sheet"/>
      <sheetName val="Bank Reconciliation (HI)"/>
      <sheetName val="Bank Payments (HI)"/>
      <sheetName val="Bankings (HI)"/>
      <sheetName val="Invoice Control (Community)"/>
      <sheetName val="Sales Invoice List (Community)"/>
      <sheetName val="Bank Reconciliation (Community)"/>
      <sheetName val="Bank Payments (Community)"/>
      <sheetName val="Bankings (Community)"/>
      <sheetName val="workings"/>
    </sheetNames>
    <sheetDataSet>
      <sheetData sheetId="0"/>
      <sheetData sheetId="1"/>
      <sheetData sheetId="2"/>
      <sheetData sheetId="3"/>
      <sheetData sheetId="4">
        <row r="297">
          <cell r="J297">
            <v>1674.6000000000004</v>
          </cell>
        </row>
      </sheetData>
      <sheetData sheetId="5"/>
      <sheetData sheetId="6">
        <row r="12">
          <cell r="F12">
            <v>934</v>
          </cell>
        </row>
      </sheetData>
      <sheetData sheetId="7"/>
      <sheetData sheetId="8">
        <row r="28">
          <cell r="BB28">
            <v>272.61</v>
          </cell>
        </row>
        <row r="52">
          <cell r="BB52">
            <v>272.61</v>
          </cell>
        </row>
        <row r="74">
          <cell r="BB74">
            <v>272.61</v>
          </cell>
        </row>
        <row r="107">
          <cell r="BB107">
            <v>2100</v>
          </cell>
        </row>
        <row r="110">
          <cell r="BB110">
            <v>272.61</v>
          </cell>
        </row>
        <row r="112">
          <cell r="BB112">
            <v>272.61</v>
          </cell>
        </row>
        <row r="152">
          <cell r="BB152">
            <v>272.61</v>
          </cell>
        </row>
        <row r="169">
          <cell r="BB169">
            <v>272.61</v>
          </cell>
        </row>
        <row r="174">
          <cell r="BB174">
            <v>315.27</v>
          </cell>
        </row>
        <row r="190">
          <cell r="BB190">
            <v>272.61</v>
          </cell>
        </row>
        <row r="204">
          <cell r="BB204">
            <v>272.61</v>
          </cell>
        </row>
        <row r="226">
          <cell r="BB226">
            <v>272.61</v>
          </cell>
        </row>
        <row r="253">
          <cell r="BB253">
            <v>272.61</v>
          </cell>
        </row>
        <row r="260">
          <cell r="AX260">
            <v>269.3</v>
          </cell>
          <cell r="AY260">
            <v>1934</v>
          </cell>
        </row>
      </sheetData>
      <sheetData sheetId="9"/>
      <sheetData sheetId="10"/>
      <sheetData sheetId="11">
        <row r="50">
          <cell r="K50">
            <v>3263.92</v>
          </cell>
        </row>
      </sheetData>
      <sheetData sheetId="12"/>
      <sheetData sheetId="13">
        <row r="5">
          <cell r="E5">
            <v>836.11000000000013</v>
          </cell>
        </row>
        <row r="7">
          <cell r="E7">
            <v>2113.66</v>
          </cell>
        </row>
        <row r="8">
          <cell r="E8">
            <v>7127.7233333333334</v>
          </cell>
        </row>
        <row r="9">
          <cell r="E9">
            <v>12078.5</v>
          </cell>
        </row>
        <row r="10">
          <cell r="E10">
            <v>16129.119999999999</v>
          </cell>
        </row>
        <row r="12">
          <cell r="E12">
            <v>1480.0366666666664</v>
          </cell>
        </row>
        <row r="13">
          <cell r="E13">
            <v>595.67000000000007</v>
          </cell>
        </row>
        <row r="18">
          <cell r="E18">
            <v>1130</v>
          </cell>
        </row>
        <row r="19">
          <cell r="E19">
            <v>184</v>
          </cell>
        </row>
        <row r="21">
          <cell r="E21">
            <v>1710</v>
          </cell>
        </row>
        <row r="23">
          <cell r="E23">
            <v>752.46</v>
          </cell>
        </row>
        <row r="24">
          <cell r="E24">
            <v>432</v>
          </cell>
        </row>
        <row r="25">
          <cell r="E25">
            <v>238</v>
          </cell>
        </row>
        <row r="26">
          <cell r="E26">
            <v>395</v>
          </cell>
        </row>
        <row r="28">
          <cell r="E28">
            <v>230</v>
          </cell>
        </row>
        <row r="29">
          <cell r="E29">
            <v>1540</v>
          </cell>
        </row>
        <row r="30">
          <cell r="E30">
            <v>755</v>
          </cell>
        </row>
        <row r="32">
          <cell r="E32">
            <v>354.28999999999996</v>
          </cell>
        </row>
        <row r="33">
          <cell r="E33">
            <v>100</v>
          </cell>
        </row>
        <row r="37">
          <cell r="E37">
            <v>393.4</v>
          </cell>
        </row>
        <row r="39">
          <cell r="E39">
            <v>3286.39</v>
          </cell>
        </row>
        <row r="40">
          <cell r="E40">
            <v>7466.83</v>
          </cell>
        </row>
        <row r="41">
          <cell r="E41">
            <v>739.25</v>
          </cell>
        </row>
        <row r="48">
          <cell r="E48">
            <v>24903.739999999998</v>
          </cell>
        </row>
        <row r="49">
          <cell r="E49"/>
        </row>
        <row r="50">
          <cell r="E50">
            <v>18694.5</v>
          </cell>
        </row>
        <row r="51">
          <cell r="E51">
            <v>76.7</v>
          </cell>
        </row>
        <row r="52">
          <cell r="E52">
            <v>2625</v>
          </cell>
        </row>
        <row r="53">
          <cell r="E53">
            <v>10210.450000000001</v>
          </cell>
        </row>
        <row r="54">
          <cell r="E54">
            <v>70450</v>
          </cell>
        </row>
        <row r="55">
          <cell r="E55">
            <v>17619</v>
          </cell>
        </row>
        <row r="62">
          <cell r="E62">
            <v>180</v>
          </cell>
        </row>
        <row r="63">
          <cell r="E63">
            <v>11750.060000000003</v>
          </cell>
        </row>
        <row r="64">
          <cell r="E64">
            <v>0</v>
          </cell>
        </row>
        <row r="65">
          <cell r="E65">
            <v>1681.64</v>
          </cell>
        </row>
        <row r="66">
          <cell r="E66">
            <v>3181.2699999999995</v>
          </cell>
        </row>
        <row r="67">
          <cell r="E67">
            <v>4058.8200000000015</v>
          </cell>
        </row>
        <row r="68">
          <cell r="E68">
            <v>60067.439999999995</v>
          </cell>
        </row>
        <row r="69">
          <cell r="E69">
            <v>1968.3000000000002</v>
          </cell>
        </row>
        <row r="70">
          <cell r="E70">
            <v>1131.96</v>
          </cell>
        </row>
        <row r="71">
          <cell r="E71">
            <v>269.3</v>
          </cell>
        </row>
        <row r="72">
          <cell r="E72">
            <v>1934</v>
          </cell>
        </row>
        <row r="73">
          <cell r="E73">
            <v>9741.8799999999992</v>
          </cell>
        </row>
        <row r="76">
          <cell r="H76">
            <v>46797.570000000007</v>
          </cell>
        </row>
        <row r="91">
          <cell r="F91"/>
        </row>
        <row r="92">
          <cell r="F92"/>
        </row>
        <row r="93">
          <cell r="F93">
            <v>6793.85</v>
          </cell>
        </row>
        <row r="95">
          <cell r="F95"/>
        </row>
        <row r="96">
          <cell r="F96"/>
        </row>
        <row r="97">
          <cell r="F97"/>
        </row>
        <row r="98">
          <cell r="F98">
            <v>1500</v>
          </cell>
        </row>
        <row r="99">
          <cell r="F99"/>
        </row>
        <row r="100">
          <cell r="F100">
            <v>138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0">
          <cell r="G50">
            <v>10398.049999999999</v>
          </cell>
        </row>
        <row r="51">
          <cell r="G51">
            <v>9073.6</v>
          </cell>
        </row>
        <row r="52">
          <cell r="G52">
            <v>4427.3900000000003</v>
          </cell>
        </row>
      </sheetData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 Expenditure"/>
      <sheetName val="Bar Takings"/>
      <sheetName val="Income"/>
      <sheetName val="Bar Bank Account"/>
      <sheetName val="Yearly Summary"/>
      <sheetName val="Profit Summary"/>
      <sheetName val="Sales April"/>
      <sheetName val="Sales May"/>
      <sheetName val="Sales June"/>
      <sheetName val="Sales July"/>
      <sheetName val="Sales August"/>
      <sheetName val="Sales September"/>
      <sheetName val="Sales October"/>
      <sheetName val="Sales November"/>
      <sheetName val="Sales December"/>
      <sheetName val="Sales January"/>
      <sheetName val="Sales February"/>
      <sheetName val="Sales March"/>
    </sheetNames>
    <sheetDataSet>
      <sheetData sheetId="0"/>
      <sheetData sheetId="1">
        <row r="66">
          <cell r="L66">
            <v>28077.780000000002</v>
          </cell>
        </row>
      </sheetData>
      <sheetData sheetId="2"/>
      <sheetData sheetId="3"/>
      <sheetData sheetId="4">
        <row r="18">
          <cell r="C18">
            <v>40</v>
          </cell>
        </row>
        <row r="36">
          <cell r="B36">
            <v>12661.92</v>
          </cell>
        </row>
        <row r="49">
          <cell r="B49">
            <v>943.33999999999992</v>
          </cell>
        </row>
        <row r="50">
          <cell r="B50">
            <v>958.9</v>
          </cell>
        </row>
        <row r="51">
          <cell r="B51">
            <v>3114.77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Expenditure"/>
      <sheetName val="Workings"/>
      <sheetName val="Creds &amp; Debts"/>
    </sheetNames>
    <sheetDataSet>
      <sheetData sheetId="0">
        <row r="23">
          <cell r="B23">
            <v>13665</v>
          </cell>
        </row>
        <row r="40">
          <cell r="B40">
            <v>30314.199999999997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7">
          <cell r="C37">
            <v>58631.64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H8">
            <v>4800</v>
          </cell>
        </row>
        <row r="27">
          <cell r="H27">
            <v>3448.98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view="pageLayout" zoomScaleNormal="100" workbookViewId="0">
      <selection activeCell="G45" sqref="G44:G46"/>
    </sheetView>
  </sheetViews>
  <sheetFormatPr defaultRowHeight="15" x14ac:dyDescent="0.25"/>
  <sheetData>
    <row r="1" spans="1:11" ht="21" x14ac:dyDescent="0.35">
      <c r="A1" s="158" t="s">
        <v>0</v>
      </c>
      <c r="B1" s="158"/>
      <c r="C1" s="158"/>
      <c r="D1" s="158"/>
      <c r="E1" s="158"/>
      <c r="F1" s="158"/>
      <c r="G1" s="158"/>
      <c r="H1" s="158"/>
      <c r="I1" s="158"/>
    </row>
    <row r="3" spans="1:11" ht="18.75" x14ac:dyDescent="0.3">
      <c r="A3" s="159" t="s">
        <v>223</v>
      </c>
      <c r="B3" s="159"/>
      <c r="C3" s="159"/>
      <c r="D3" s="159"/>
      <c r="E3" s="159"/>
      <c r="F3" s="159"/>
      <c r="G3" s="159"/>
      <c r="H3" s="159"/>
      <c r="I3" s="159"/>
    </row>
    <row r="4" spans="1:11" x14ac:dyDescent="0.25">
      <c r="C4" s="9"/>
      <c r="D4" s="9"/>
      <c r="E4" s="9"/>
      <c r="F4" s="9"/>
      <c r="G4" s="9"/>
      <c r="H4" s="9"/>
      <c r="I4" s="9"/>
      <c r="J4" s="9"/>
      <c r="K4" s="9"/>
    </row>
    <row r="6" spans="1:11" ht="15.75" x14ac:dyDescent="0.25">
      <c r="C6" s="27" t="s">
        <v>157</v>
      </c>
      <c r="G6" s="27" t="s">
        <v>158</v>
      </c>
    </row>
    <row r="8" spans="1:11" ht="15.75" x14ac:dyDescent="0.25">
      <c r="B8" s="20" t="s">
        <v>159</v>
      </c>
      <c r="C8" s="20"/>
      <c r="D8" s="20"/>
      <c r="E8" s="20"/>
      <c r="F8" s="20"/>
      <c r="G8" s="20">
        <v>1</v>
      </c>
    </row>
    <row r="9" spans="1:11" ht="15.75" x14ac:dyDescent="0.25">
      <c r="B9" s="20"/>
      <c r="C9" s="20"/>
      <c r="D9" s="20"/>
      <c r="E9" s="20"/>
      <c r="F9" s="20"/>
      <c r="G9" s="20"/>
    </row>
    <row r="10" spans="1:11" ht="15.75" x14ac:dyDescent="0.25">
      <c r="B10" s="20" t="s">
        <v>160</v>
      </c>
      <c r="C10" s="20"/>
      <c r="D10" s="20"/>
      <c r="E10" s="20"/>
      <c r="F10" s="20"/>
      <c r="G10" s="20">
        <v>2</v>
      </c>
    </row>
    <row r="11" spans="1:11" ht="15.75" x14ac:dyDescent="0.25">
      <c r="B11" s="20"/>
      <c r="C11" s="20"/>
      <c r="D11" s="20"/>
      <c r="E11" s="20"/>
      <c r="F11" s="20"/>
      <c r="G11" s="20"/>
    </row>
    <row r="12" spans="1:11" ht="15.75" x14ac:dyDescent="0.25">
      <c r="B12" s="20" t="s">
        <v>152</v>
      </c>
      <c r="C12" s="20"/>
      <c r="D12" s="20"/>
      <c r="E12" s="20"/>
      <c r="F12" s="20"/>
      <c r="G12" s="20">
        <v>3</v>
      </c>
    </row>
    <row r="13" spans="1:11" ht="15.75" x14ac:dyDescent="0.25">
      <c r="B13" s="20"/>
      <c r="C13" s="20"/>
      <c r="D13" s="20"/>
      <c r="E13" s="20"/>
      <c r="F13" s="20"/>
      <c r="G13" s="20"/>
    </row>
    <row r="14" spans="1:11" ht="15.75" x14ac:dyDescent="0.25">
      <c r="B14" s="20" t="s">
        <v>161</v>
      </c>
      <c r="C14" s="20"/>
      <c r="D14" s="20"/>
      <c r="E14" s="20"/>
      <c r="F14" s="20"/>
      <c r="G14" s="20">
        <v>4</v>
      </c>
    </row>
    <row r="15" spans="1:11" ht="15.75" x14ac:dyDescent="0.25">
      <c r="B15" s="20"/>
      <c r="C15" s="20"/>
      <c r="D15" s="20"/>
      <c r="E15" s="20"/>
      <c r="F15" s="20"/>
      <c r="G15" s="20"/>
    </row>
    <row r="16" spans="1:11" ht="15.75" x14ac:dyDescent="0.25">
      <c r="B16" s="20" t="s">
        <v>92</v>
      </c>
      <c r="C16" s="20"/>
      <c r="D16" s="20"/>
      <c r="E16" s="20"/>
      <c r="F16" s="20"/>
      <c r="G16" s="20">
        <v>5</v>
      </c>
    </row>
    <row r="17" spans="2:7" ht="15.75" x14ac:dyDescent="0.25">
      <c r="B17" s="20"/>
      <c r="C17" s="20"/>
      <c r="D17" s="20"/>
      <c r="E17" s="20"/>
      <c r="F17" s="20"/>
      <c r="G17" s="20"/>
    </row>
    <row r="18" spans="2:7" ht="15.75" x14ac:dyDescent="0.25">
      <c r="B18" s="20" t="s">
        <v>78</v>
      </c>
      <c r="C18" s="20"/>
      <c r="D18" s="20"/>
      <c r="E18" s="20"/>
      <c r="F18" s="20"/>
      <c r="G18" s="20">
        <v>6</v>
      </c>
    </row>
    <row r="19" spans="2:7" ht="15.75" x14ac:dyDescent="0.25">
      <c r="B19" s="20"/>
      <c r="C19" s="20"/>
      <c r="D19" s="20"/>
      <c r="E19" s="20"/>
      <c r="F19" s="20"/>
      <c r="G19" s="20"/>
    </row>
    <row r="20" spans="2:7" ht="15.75" x14ac:dyDescent="0.25">
      <c r="B20" s="20" t="s">
        <v>162</v>
      </c>
      <c r="C20" s="20"/>
      <c r="D20" s="20"/>
      <c r="E20" s="20"/>
      <c r="F20" s="20"/>
      <c r="G20" s="20">
        <v>6</v>
      </c>
    </row>
    <row r="21" spans="2:7" ht="15.75" x14ac:dyDescent="0.25">
      <c r="B21" s="20"/>
      <c r="C21" s="20"/>
      <c r="D21" s="20"/>
      <c r="E21" s="20"/>
      <c r="F21" s="20"/>
      <c r="G21" s="20"/>
    </row>
    <row r="22" spans="2:7" ht="15.75" x14ac:dyDescent="0.25">
      <c r="B22" s="20" t="s">
        <v>163</v>
      </c>
      <c r="C22" s="20"/>
      <c r="D22" s="20"/>
      <c r="E22" s="20"/>
      <c r="F22" s="20"/>
      <c r="G22" s="20">
        <v>6</v>
      </c>
    </row>
    <row r="23" spans="2:7" ht="15.75" x14ac:dyDescent="0.25">
      <c r="B23" s="20"/>
      <c r="C23" s="20"/>
      <c r="D23" s="20"/>
      <c r="E23" s="20"/>
      <c r="F23" s="20"/>
      <c r="G23" s="20"/>
    </row>
    <row r="24" spans="2:7" ht="15.75" x14ac:dyDescent="0.25">
      <c r="B24" s="20" t="s">
        <v>164</v>
      </c>
      <c r="C24" s="20"/>
      <c r="D24" s="20"/>
      <c r="E24" s="20"/>
      <c r="F24" s="20"/>
      <c r="G24" s="20">
        <v>6</v>
      </c>
    </row>
    <row r="25" spans="2:7" ht="15.75" x14ac:dyDescent="0.25">
      <c r="B25" s="20"/>
      <c r="C25" s="20"/>
      <c r="D25" s="20"/>
      <c r="E25" s="20"/>
      <c r="F25" s="20"/>
      <c r="G25" s="20"/>
    </row>
    <row r="26" spans="2:7" ht="15.75" x14ac:dyDescent="0.25">
      <c r="B26" s="20" t="s">
        <v>165</v>
      </c>
      <c r="C26" s="20"/>
      <c r="D26" s="20"/>
      <c r="E26" s="20"/>
      <c r="F26" s="20"/>
      <c r="G26" s="20">
        <v>7</v>
      </c>
    </row>
    <row r="27" spans="2:7" ht="15.75" x14ac:dyDescent="0.25">
      <c r="B27" s="20"/>
      <c r="C27" s="20"/>
      <c r="D27" s="20"/>
      <c r="E27" s="20"/>
      <c r="F27" s="20"/>
      <c r="G27" s="20"/>
    </row>
    <row r="28" spans="2:7" ht="15.75" x14ac:dyDescent="0.25">
      <c r="B28" s="20" t="s">
        <v>166</v>
      </c>
      <c r="C28" s="20"/>
      <c r="D28" s="20"/>
      <c r="E28" s="20"/>
      <c r="F28" s="20"/>
      <c r="G28" s="20">
        <v>7</v>
      </c>
    </row>
    <row r="29" spans="2:7" ht="15.75" x14ac:dyDescent="0.25">
      <c r="B29" s="20"/>
      <c r="C29" s="20"/>
      <c r="D29" s="20"/>
      <c r="E29" s="20"/>
      <c r="F29" s="20"/>
      <c r="G29" s="20"/>
    </row>
    <row r="30" spans="2:7" ht="15.75" x14ac:dyDescent="0.25">
      <c r="B30" s="20" t="s">
        <v>167</v>
      </c>
      <c r="C30" s="20"/>
      <c r="D30" s="20"/>
      <c r="E30" s="20"/>
      <c r="F30" s="20"/>
      <c r="G30" s="20">
        <v>7</v>
      </c>
    </row>
    <row r="31" spans="2:7" ht="15.75" x14ac:dyDescent="0.25">
      <c r="B31" s="20"/>
      <c r="C31" s="20"/>
      <c r="D31" s="20"/>
      <c r="E31" s="20"/>
      <c r="F31" s="20"/>
      <c r="G31" s="20"/>
    </row>
    <row r="32" spans="2:7" ht="15.75" x14ac:dyDescent="0.25">
      <c r="B32" s="20" t="s">
        <v>168</v>
      </c>
      <c r="C32" s="20"/>
      <c r="D32" s="20"/>
      <c r="E32" s="20"/>
      <c r="F32" s="20"/>
      <c r="G32" s="20">
        <v>8</v>
      </c>
    </row>
    <row r="33" spans="2:7" ht="15.75" x14ac:dyDescent="0.25">
      <c r="B33" s="20"/>
      <c r="C33" s="20"/>
      <c r="D33" s="20"/>
      <c r="E33" s="20"/>
      <c r="F33" s="20"/>
      <c r="G33" s="20"/>
    </row>
    <row r="34" spans="2:7" ht="15.75" x14ac:dyDescent="0.25">
      <c r="B34" s="20" t="s">
        <v>169</v>
      </c>
      <c r="C34" s="20"/>
      <c r="D34" s="20"/>
      <c r="E34" s="20"/>
      <c r="F34" s="20"/>
      <c r="G34" s="20">
        <v>8</v>
      </c>
    </row>
    <row r="35" spans="2:7" ht="15.75" x14ac:dyDescent="0.25">
      <c r="B35" s="20"/>
      <c r="C35" s="20"/>
      <c r="D35" s="20"/>
      <c r="E35" s="20"/>
      <c r="F35" s="20"/>
      <c r="G35" s="20"/>
    </row>
    <row r="36" spans="2:7" ht="15.75" x14ac:dyDescent="0.25">
      <c r="B36" s="20" t="s">
        <v>170</v>
      </c>
      <c r="C36" s="20"/>
      <c r="D36" s="20"/>
      <c r="E36" s="20"/>
      <c r="F36" s="20"/>
      <c r="G36" s="20">
        <v>8</v>
      </c>
    </row>
    <row r="37" spans="2:7" ht="15.75" x14ac:dyDescent="0.25">
      <c r="B37" s="20"/>
      <c r="C37" s="20"/>
      <c r="D37" s="20"/>
      <c r="E37" s="20"/>
      <c r="F37" s="20"/>
      <c r="G37" s="20"/>
    </row>
    <row r="38" spans="2:7" ht="15.75" x14ac:dyDescent="0.25">
      <c r="B38" s="20" t="s">
        <v>171</v>
      </c>
      <c r="C38" s="20"/>
      <c r="D38" s="20"/>
      <c r="E38" s="20"/>
      <c r="F38" s="20"/>
      <c r="G38" s="20">
        <v>8</v>
      </c>
    </row>
    <row r="39" spans="2:7" ht="15.75" x14ac:dyDescent="0.25">
      <c r="B39" s="20"/>
      <c r="C39" s="20"/>
      <c r="D39" s="20"/>
      <c r="E39" s="20"/>
      <c r="F39" s="20"/>
      <c r="G39" s="20"/>
    </row>
    <row r="40" spans="2:7" ht="15.75" x14ac:dyDescent="0.25">
      <c r="B40" s="20" t="s">
        <v>172</v>
      </c>
      <c r="C40" s="20"/>
      <c r="D40" s="20"/>
      <c r="E40" s="20"/>
      <c r="F40" s="20"/>
      <c r="G40" s="20">
        <v>8</v>
      </c>
    </row>
    <row r="41" spans="2:7" ht="15.75" x14ac:dyDescent="0.25">
      <c r="B41" s="20"/>
      <c r="C41" s="20"/>
      <c r="D41" s="20"/>
      <c r="E41" s="20"/>
      <c r="F41" s="20"/>
      <c r="G41" s="20"/>
    </row>
    <row r="42" spans="2:7" ht="15.75" x14ac:dyDescent="0.25">
      <c r="B42" s="20" t="s">
        <v>173</v>
      </c>
      <c r="C42" s="20"/>
      <c r="D42" s="20"/>
      <c r="E42" s="20"/>
      <c r="F42" s="20"/>
      <c r="G42" s="20">
        <v>9</v>
      </c>
    </row>
    <row r="43" spans="2:7" ht="15.75" x14ac:dyDescent="0.25">
      <c r="B43" s="20"/>
      <c r="C43" s="20"/>
      <c r="D43" s="20"/>
      <c r="E43" s="20"/>
      <c r="F43" s="20"/>
      <c r="G43" s="20"/>
    </row>
    <row r="44" spans="2:7" x14ac:dyDescent="0.25">
      <c r="B44" t="s">
        <v>308</v>
      </c>
      <c r="G44">
        <v>10</v>
      </c>
    </row>
  </sheetData>
  <mergeCells count="2">
    <mergeCell ref="A1:I1"/>
    <mergeCell ref="A3:I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view="pageLayout" topLeftCell="A46" zoomScaleNormal="100" workbookViewId="0">
      <selection activeCell="E53" sqref="E53"/>
    </sheetView>
  </sheetViews>
  <sheetFormatPr defaultRowHeight="15" x14ac:dyDescent="0.25"/>
  <cols>
    <col min="1" max="1" width="31.85546875" customWidth="1"/>
    <col min="2" max="3" width="11.5703125" bestFit="1" customWidth="1"/>
    <col min="5" max="5" width="11.5703125" bestFit="1" customWidth="1"/>
    <col min="6" max="6" width="10.42578125" style="11" customWidth="1"/>
  </cols>
  <sheetData>
    <row r="1" spans="1:7" ht="18.75" x14ac:dyDescent="0.3">
      <c r="A1" s="166" t="s">
        <v>0</v>
      </c>
      <c r="B1" s="166"/>
      <c r="C1" s="166"/>
      <c r="D1" s="166"/>
      <c r="E1" s="166"/>
      <c r="F1" s="166"/>
      <c r="G1" s="166"/>
    </row>
    <row r="2" spans="1:7" x14ac:dyDescent="0.25">
      <c r="B2" s="1"/>
      <c r="C2" s="1"/>
    </row>
    <row r="3" spans="1:7" ht="15.75" x14ac:dyDescent="0.25">
      <c r="A3" s="160" t="s">
        <v>173</v>
      </c>
      <c r="B3" s="160"/>
      <c r="C3" s="160"/>
      <c r="D3" s="160"/>
      <c r="E3" s="160"/>
      <c r="F3" s="160"/>
      <c r="G3" s="160"/>
    </row>
    <row r="4" spans="1:7" x14ac:dyDescent="0.25">
      <c r="B4" s="1"/>
      <c r="C4" s="1"/>
      <c r="F4" s="10"/>
    </row>
    <row r="5" spans="1:7" x14ac:dyDescent="0.25">
      <c r="B5" s="2" t="s">
        <v>257</v>
      </c>
      <c r="E5" s="2" t="s">
        <v>187</v>
      </c>
      <c r="F5"/>
    </row>
    <row r="6" spans="1:7" x14ac:dyDescent="0.25">
      <c r="A6" s="2" t="s">
        <v>1</v>
      </c>
      <c r="E6" s="46"/>
      <c r="F6" s="46"/>
    </row>
    <row r="7" spans="1:7" x14ac:dyDescent="0.25">
      <c r="A7" s="4" t="s">
        <v>2</v>
      </c>
      <c r="B7" s="82">
        <f>'[2]Income &amp; Admin Analysis'!$E$5</f>
        <v>836.11000000000013</v>
      </c>
      <c r="C7" s="102">
        <v>836</v>
      </c>
      <c r="E7" s="82">
        <v>452</v>
      </c>
      <c r="F7" s="119">
        <f>[1]Expenditure!$P$7</f>
        <v>452.09000000000015</v>
      </c>
      <c r="G7" s="9"/>
    </row>
    <row r="8" spans="1:7" x14ac:dyDescent="0.25">
      <c r="A8" s="4"/>
      <c r="B8" s="82"/>
      <c r="E8" s="82"/>
      <c r="F8" s="82"/>
    </row>
    <row r="9" spans="1:7" x14ac:dyDescent="0.25">
      <c r="A9" s="2" t="s">
        <v>3</v>
      </c>
      <c r="B9" s="82"/>
      <c r="E9" s="82"/>
      <c r="F9" s="82"/>
    </row>
    <row r="10" spans="1:7" x14ac:dyDescent="0.25">
      <c r="A10" s="5" t="s">
        <v>4</v>
      </c>
      <c r="B10" s="82">
        <f>'[2]Income &amp; Admin Analysis'!$E$7</f>
        <v>2113.66</v>
      </c>
      <c r="E10" s="82">
        <f>[1]Expenditure!$O$9</f>
        <v>1399.51</v>
      </c>
      <c r="F10" s="82"/>
    </row>
    <row r="11" spans="1:7" x14ac:dyDescent="0.25">
      <c r="A11" s="5" t="s">
        <v>5</v>
      </c>
      <c r="B11" s="82">
        <f>'[2]Income &amp; Admin Analysis'!$E$8</f>
        <v>7127.7233333333334</v>
      </c>
      <c r="E11" s="82">
        <f>[1]Expenditure!$O$10</f>
        <v>6494.08</v>
      </c>
      <c r="F11" s="82"/>
    </row>
    <row r="12" spans="1:7" x14ac:dyDescent="0.25">
      <c r="A12" s="5" t="s">
        <v>6</v>
      </c>
      <c r="B12" s="82">
        <f>'[2]Income &amp; Admin Analysis'!$E$9</f>
        <v>12078.5</v>
      </c>
      <c r="E12" s="82">
        <f>[1]Expenditure!$O$12</f>
        <v>11809</v>
      </c>
      <c r="F12" s="82"/>
    </row>
    <row r="13" spans="1:7" x14ac:dyDescent="0.25">
      <c r="A13" t="s">
        <v>7</v>
      </c>
      <c r="B13" s="129">
        <f>'[2]Income &amp; Admin Analysis'!$E$10</f>
        <v>16129.119999999999</v>
      </c>
      <c r="E13" s="129">
        <f>[1]Expenditure!$O$14</f>
        <v>10027.040000000001</v>
      </c>
      <c r="F13" s="82"/>
    </row>
    <row r="14" spans="1:7" x14ac:dyDescent="0.25">
      <c r="B14" s="82"/>
      <c r="C14" s="119">
        <f>SUM(B10:B13)</f>
        <v>37449.003333333327</v>
      </c>
      <c r="E14" s="82"/>
      <c r="F14" s="119">
        <f>SUM(E10:E13)</f>
        <v>29729.63</v>
      </c>
    </row>
    <row r="15" spans="1:7" x14ac:dyDescent="0.25">
      <c r="A15" s="2" t="s">
        <v>8</v>
      </c>
      <c r="B15" s="82"/>
      <c r="E15" s="82"/>
      <c r="F15" s="119"/>
    </row>
    <row r="16" spans="1:7" x14ac:dyDescent="0.25">
      <c r="A16" s="5" t="s">
        <v>9</v>
      </c>
      <c r="B16" s="82">
        <f>'[2]Income &amp; Admin Analysis'!$E$12</f>
        <v>1480.0366666666664</v>
      </c>
      <c r="E16" s="82">
        <f>[1]Expenditure!$P$18</f>
        <v>687.90000000000009</v>
      </c>
      <c r="F16" s="119"/>
    </row>
    <row r="17" spans="1:6" x14ac:dyDescent="0.25">
      <c r="A17" s="5" t="s">
        <v>10</v>
      </c>
      <c r="B17" s="82">
        <f>'[2]Income &amp; Admin Analysis'!$E$13</f>
        <v>595.67000000000007</v>
      </c>
      <c r="E17" s="129">
        <f>[1]Expenditure!$O$20</f>
        <v>761.07999999999993</v>
      </c>
      <c r="F17" s="82"/>
    </row>
    <row r="18" spans="1:6" x14ac:dyDescent="0.25">
      <c r="A18" s="5"/>
      <c r="B18" s="106"/>
      <c r="C18" s="119">
        <f>SUM(B16:B17)</f>
        <v>2075.7066666666665</v>
      </c>
      <c r="E18" s="82"/>
      <c r="F18" s="119">
        <f>SUM(E16:E17)</f>
        <v>1448.98</v>
      </c>
    </row>
    <row r="19" spans="1:6" x14ac:dyDescent="0.25">
      <c r="A19" s="3" t="s">
        <v>11</v>
      </c>
      <c r="B19" s="82"/>
      <c r="E19" s="82"/>
      <c r="F19" s="82"/>
    </row>
    <row r="20" spans="1:6" x14ac:dyDescent="0.25">
      <c r="A20" s="5" t="s">
        <v>12</v>
      </c>
      <c r="B20" s="82"/>
      <c r="E20" s="82"/>
      <c r="F20" s="82"/>
    </row>
    <row r="21" spans="1:6" x14ac:dyDescent="0.25">
      <c r="A21" s="5" t="s">
        <v>13</v>
      </c>
      <c r="B21" s="82"/>
      <c r="E21" s="82"/>
      <c r="F21" s="82"/>
    </row>
    <row r="22" spans="1:6" x14ac:dyDescent="0.25">
      <c r="A22" s="5" t="s">
        <v>208</v>
      </c>
      <c r="B22" s="82"/>
      <c r="E22" s="130">
        <f>[1]Expenditure!$P$38</f>
        <v>262.5</v>
      </c>
      <c r="F22" s="82"/>
    </row>
    <row r="23" spans="1:6" x14ac:dyDescent="0.25">
      <c r="A23" s="5" t="s">
        <v>255</v>
      </c>
      <c r="B23" s="82">
        <f>'[2]Income &amp; Admin Analysis'!$E$18</f>
        <v>1130</v>
      </c>
      <c r="E23" s="82"/>
    </row>
    <row r="24" spans="1:6" x14ac:dyDescent="0.25">
      <c r="A24" s="2" t="s">
        <v>14</v>
      </c>
      <c r="B24" s="82">
        <f>'[2]Income &amp; Admin Analysis'!$E$19</f>
        <v>184</v>
      </c>
      <c r="E24" s="82"/>
      <c r="F24" s="82"/>
    </row>
    <row r="25" spans="1:6" x14ac:dyDescent="0.25">
      <c r="A25" s="2"/>
      <c r="B25" s="106"/>
      <c r="C25" s="119">
        <f>SUM(B23:B24)</f>
        <v>1314</v>
      </c>
      <c r="E25" s="82"/>
      <c r="F25" s="119">
        <f>[1]Expenditure!$P$38</f>
        <v>262.5</v>
      </c>
    </row>
    <row r="26" spans="1:6" x14ac:dyDescent="0.25">
      <c r="A26" s="2" t="s">
        <v>15</v>
      </c>
      <c r="B26" s="82"/>
      <c r="E26" s="82"/>
      <c r="F26" s="82"/>
    </row>
    <row r="27" spans="1:6" x14ac:dyDescent="0.25">
      <c r="A27" s="6" t="s">
        <v>16</v>
      </c>
      <c r="B27" s="82">
        <f>'[2]Income &amp; Admin Analysis'!$E$21</f>
        <v>1710</v>
      </c>
      <c r="E27" s="82">
        <f>[1]Expenditure!$O$22</f>
        <v>890</v>
      </c>
      <c r="F27" s="82"/>
    </row>
    <row r="28" spans="1:6" x14ac:dyDescent="0.25">
      <c r="A28" s="6" t="s">
        <v>17</v>
      </c>
      <c r="B28" s="82"/>
      <c r="E28" s="82"/>
      <c r="F28" s="82"/>
    </row>
    <row r="29" spans="1:6" x14ac:dyDescent="0.25">
      <c r="A29" s="6" t="s">
        <v>18</v>
      </c>
      <c r="B29" s="82">
        <f>'[2]Income &amp; Admin Analysis'!$E$23</f>
        <v>752.46</v>
      </c>
      <c r="E29" s="82">
        <f>[1]Expenditure!$O$24</f>
        <v>386.21</v>
      </c>
      <c r="F29" s="82"/>
    </row>
    <row r="30" spans="1:6" x14ac:dyDescent="0.25">
      <c r="A30" s="6" t="s">
        <v>19</v>
      </c>
      <c r="B30" s="82">
        <f>'[2]Income &amp; Admin Analysis'!$E$24</f>
        <v>432</v>
      </c>
      <c r="E30" s="82">
        <f>[1]Expenditure!$P$25</f>
        <v>540</v>
      </c>
      <c r="F30" s="82"/>
    </row>
    <row r="31" spans="1:6" x14ac:dyDescent="0.25">
      <c r="A31" s="6" t="s">
        <v>20</v>
      </c>
      <c r="B31" s="82">
        <f>'[2]Income &amp; Admin Analysis'!$E$25</f>
        <v>238</v>
      </c>
      <c r="E31" s="82">
        <f>[1]Expenditure!$O$26</f>
        <v>213</v>
      </c>
      <c r="F31" s="82"/>
    </row>
    <row r="32" spans="1:6" x14ac:dyDescent="0.25">
      <c r="A32" s="6" t="s">
        <v>21</v>
      </c>
      <c r="B32" s="82">
        <f>'[2]Income &amp; Admin Analysis'!$E$26</f>
        <v>395</v>
      </c>
      <c r="E32" s="129">
        <f>[1]Expenditure!$O$27</f>
        <v>395</v>
      </c>
      <c r="F32" s="82"/>
    </row>
    <row r="33" spans="1:7" x14ac:dyDescent="0.25">
      <c r="A33" s="6"/>
      <c r="B33" s="106"/>
      <c r="C33" s="119">
        <f>SUM(B27:B32)</f>
        <v>3527.46</v>
      </c>
      <c r="E33" s="82"/>
      <c r="F33" s="119">
        <f>SUM(E27:E32)</f>
        <v>2424.21</v>
      </c>
    </row>
    <row r="34" spans="1:7" x14ac:dyDescent="0.25">
      <c r="A34" s="2" t="s">
        <v>22</v>
      </c>
      <c r="B34" s="82"/>
      <c r="E34" s="82"/>
      <c r="F34" s="82"/>
    </row>
    <row r="35" spans="1:7" x14ac:dyDescent="0.25">
      <c r="A35" s="4" t="s">
        <v>23</v>
      </c>
      <c r="B35" s="82">
        <f>'[2]Income &amp; Admin Analysis'!$E$28</f>
        <v>230</v>
      </c>
      <c r="E35" s="82">
        <f>[1]Expenditure!$O$33</f>
        <v>160</v>
      </c>
      <c r="F35" s="82"/>
    </row>
    <row r="36" spans="1:7" x14ac:dyDescent="0.25">
      <c r="A36" s="5" t="s">
        <v>24</v>
      </c>
      <c r="B36" s="82">
        <f>'[2]Income &amp; Admin Analysis'!$E$29</f>
        <v>1540</v>
      </c>
      <c r="E36" s="82">
        <f>[1]Expenditure!$O$34</f>
        <v>1354</v>
      </c>
      <c r="F36" s="82"/>
    </row>
    <row r="37" spans="1:7" x14ac:dyDescent="0.25">
      <c r="A37" s="4" t="s">
        <v>25</v>
      </c>
      <c r="B37" s="82">
        <f>'[2]Income &amp; Admin Analysis'!$E$30</f>
        <v>755</v>
      </c>
      <c r="E37" s="82">
        <f>[1]Expenditure!$O$36</f>
        <v>499.43</v>
      </c>
      <c r="F37" s="82"/>
    </row>
    <row r="38" spans="1:7" x14ac:dyDescent="0.25">
      <c r="A38" t="s">
        <v>26</v>
      </c>
      <c r="B38" s="82"/>
      <c r="E38" s="82"/>
      <c r="F38" s="82"/>
    </row>
    <row r="39" spans="1:7" x14ac:dyDescent="0.25">
      <c r="A39" t="s">
        <v>27</v>
      </c>
      <c r="B39" s="82"/>
      <c r="E39" s="82"/>
      <c r="F39" s="82"/>
    </row>
    <row r="40" spans="1:7" x14ac:dyDescent="0.25">
      <c r="A40" t="s">
        <v>209</v>
      </c>
      <c r="B40" s="82">
        <f>'[2]Income &amp; Admin Analysis'!$E$32</f>
        <v>354.28999999999996</v>
      </c>
      <c r="E40" s="82">
        <f>[1]Expenditure!$O$41</f>
        <v>1794.2900000000002</v>
      </c>
      <c r="F40" s="82"/>
    </row>
    <row r="41" spans="1:7" x14ac:dyDescent="0.25">
      <c r="A41" t="s">
        <v>28</v>
      </c>
      <c r="B41" s="82">
        <f>'[2]Income &amp; Admin Analysis'!$E$33</f>
        <v>100</v>
      </c>
      <c r="E41" s="82"/>
      <c r="F41" s="82"/>
    </row>
    <row r="42" spans="1:7" x14ac:dyDescent="0.25">
      <c r="A42" t="s">
        <v>29</v>
      </c>
      <c r="B42" s="82"/>
      <c r="D42" s="7"/>
      <c r="E42" s="82"/>
      <c r="F42" s="82"/>
    </row>
    <row r="43" spans="1:7" x14ac:dyDescent="0.25">
      <c r="A43" t="s">
        <v>30</v>
      </c>
      <c r="B43" s="82"/>
      <c r="E43" s="82"/>
      <c r="F43" s="82"/>
    </row>
    <row r="44" spans="1:7" x14ac:dyDescent="0.25">
      <c r="A44" t="s">
        <v>31</v>
      </c>
      <c r="B44" s="82"/>
      <c r="E44" s="82"/>
      <c r="F44" s="82"/>
    </row>
    <row r="45" spans="1:7" x14ac:dyDescent="0.25">
      <c r="A45" t="s">
        <v>210</v>
      </c>
      <c r="B45" s="82">
        <f>'[2]Income &amp; Admin Analysis'!$E$37</f>
        <v>393.4</v>
      </c>
      <c r="E45" s="129">
        <f>[1]Expenditure!$O$35</f>
        <v>346.25</v>
      </c>
      <c r="F45" s="82"/>
    </row>
    <row r="46" spans="1:7" x14ac:dyDescent="0.25">
      <c r="B46" s="106"/>
      <c r="C46" s="119">
        <f>SUM(B35:B45)</f>
        <v>3372.69</v>
      </c>
      <c r="E46" s="82"/>
      <c r="F46" s="119">
        <f>SUM(E35:E45)</f>
        <v>4153.97</v>
      </c>
    </row>
    <row r="47" spans="1:7" x14ac:dyDescent="0.25">
      <c r="A47" s="2" t="s">
        <v>32</v>
      </c>
      <c r="B47" s="82"/>
      <c r="E47" s="82"/>
      <c r="F47" s="82"/>
    </row>
    <row r="48" spans="1:7" x14ac:dyDescent="0.25">
      <c r="A48" s="5" t="s">
        <v>33</v>
      </c>
      <c r="B48" s="82">
        <f>'[2]Income &amp; Admin Analysis'!$E$39</f>
        <v>3286.39</v>
      </c>
      <c r="E48" s="82">
        <f>[1]Expenditure!$O$46</f>
        <v>2319.9599999999996</v>
      </c>
      <c r="F48" s="82"/>
      <c r="G48" s="12"/>
    </row>
    <row r="49" spans="1:6" x14ac:dyDescent="0.25">
      <c r="A49" s="5" t="s">
        <v>34</v>
      </c>
      <c r="B49" s="82">
        <f>'[2]Income &amp; Admin Analysis'!$E$40</f>
        <v>7466.83</v>
      </c>
      <c r="E49" s="82">
        <f>[1]Expenditure!$O$47</f>
        <v>4560.46</v>
      </c>
      <c r="F49" s="82"/>
    </row>
    <row r="50" spans="1:6" x14ac:dyDescent="0.25">
      <c r="A50" s="5" t="s">
        <v>35</v>
      </c>
      <c r="B50" s="82">
        <f>'[2]Income &amp; Admin Analysis'!$E$41</f>
        <v>739.25</v>
      </c>
      <c r="E50" s="129">
        <f>[1]Expenditure!$O$48</f>
        <v>650.12</v>
      </c>
      <c r="F50" s="82"/>
    </row>
    <row r="51" spans="1:6" x14ac:dyDescent="0.25">
      <c r="B51" s="106"/>
      <c r="C51" s="119">
        <f>SUM(B48:B50)</f>
        <v>11492.47</v>
      </c>
      <c r="E51" s="82"/>
      <c r="F51" s="119">
        <f>SUM(E48:E50)</f>
        <v>7530.54</v>
      </c>
    </row>
    <row r="52" spans="1:6" x14ac:dyDescent="0.25">
      <c r="B52" s="82"/>
      <c r="E52" s="82"/>
      <c r="F52" s="82"/>
    </row>
    <row r="53" spans="1:6" x14ac:dyDescent="0.25">
      <c r="A53" s="2" t="s">
        <v>36</v>
      </c>
      <c r="C53" s="131">
        <f>SUM(B7:B52)</f>
        <v>60067.439999999995</v>
      </c>
      <c r="E53" s="82"/>
      <c r="F53" s="131">
        <f>[1]Expenditure!$F$61</f>
        <v>46001.920000000006</v>
      </c>
    </row>
    <row r="54" spans="1:6" x14ac:dyDescent="0.25">
      <c r="B54" s="1"/>
      <c r="C54" s="1"/>
    </row>
    <row r="55" spans="1:6" x14ac:dyDescent="0.25">
      <c r="B55" s="1"/>
      <c r="C55" s="1"/>
    </row>
  </sheetData>
  <mergeCells count="2">
    <mergeCell ref="A1:G1"/>
    <mergeCell ref="A3:G3"/>
  </mergeCells>
  <pageMargins left="0.7" right="0.7" top="0.75" bottom="0.75" header="0.3" footer="0.3"/>
  <pageSetup paperSize="9" scale="91" orientation="portrait" verticalDpi="0" r:id="rId1"/>
  <headerFooter>
    <oddFooter>&amp;CPage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10" zoomScaleNormal="100" workbookViewId="0">
      <selection activeCell="B52" sqref="B52"/>
    </sheetView>
  </sheetViews>
  <sheetFormatPr defaultRowHeight="15" x14ac:dyDescent="0.25"/>
  <cols>
    <col min="1" max="1" width="26.5703125" customWidth="1"/>
    <col min="2" max="2" width="30.7109375" customWidth="1"/>
    <col min="4" max="4" width="11.7109375" customWidth="1"/>
    <col min="5" max="5" width="10.85546875" style="133" customWidth="1"/>
    <col min="6" max="6" width="13" customWidth="1"/>
  </cols>
  <sheetData>
    <row r="1" spans="1:6" ht="18.75" x14ac:dyDescent="0.3">
      <c r="A1" s="159" t="s">
        <v>273</v>
      </c>
      <c r="B1" s="159"/>
      <c r="C1" s="159"/>
      <c r="D1" s="159"/>
      <c r="E1" s="159"/>
      <c r="F1" s="159"/>
    </row>
    <row r="2" spans="1:6" ht="15.75" x14ac:dyDescent="0.25">
      <c r="A2" s="27" t="s">
        <v>274</v>
      </c>
      <c r="C2" s="132"/>
      <c r="D2" s="132"/>
      <c r="E2" s="146"/>
      <c r="F2" s="85"/>
    </row>
    <row r="3" spans="1:6" x14ac:dyDescent="0.25">
      <c r="C3" s="132"/>
      <c r="D3" s="132"/>
      <c r="E3" s="146"/>
      <c r="F3" s="85"/>
    </row>
    <row r="4" spans="1:6" ht="15.75" x14ac:dyDescent="0.25">
      <c r="A4" s="27" t="s">
        <v>275</v>
      </c>
      <c r="C4" s="132"/>
      <c r="D4" s="132"/>
      <c r="E4" s="146"/>
      <c r="F4" s="85"/>
    </row>
    <row r="5" spans="1:6" ht="30" x14ac:dyDescent="0.25">
      <c r="A5" s="136" t="s">
        <v>93</v>
      </c>
      <c r="B5" s="136" t="s">
        <v>276</v>
      </c>
      <c r="C5" s="137" t="s">
        <v>277</v>
      </c>
      <c r="D5" s="137" t="s">
        <v>278</v>
      </c>
      <c r="E5" s="137" t="s">
        <v>279</v>
      </c>
      <c r="F5" s="138" t="s">
        <v>280</v>
      </c>
    </row>
    <row r="6" spans="1:6" ht="30" x14ac:dyDescent="0.25">
      <c r="A6" s="139" t="s">
        <v>268</v>
      </c>
      <c r="B6" s="140" t="s">
        <v>281</v>
      </c>
      <c r="C6" s="141" t="s">
        <v>282</v>
      </c>
      <c r="D6" s="141" t="s">
        <v>283</v>
      </c>
      <c r="E6" s="147" t="s">
        <v>284</v>
      </c>
      <c r="F6" s="134">
        <v>100</v>
      </c>
    </row>
    <row r="7" spans="1:6" x14ac:dyDescent="0.25">
      <c r="A7" s="139" t="s">
        <v>285</v>
      </c>
      <c r="B7" s="140" t="s">
        <v>228</v>
      </c>
      <c r="C7" s="141" t="s">
        <v>286</v>
      </c>
      <c r="D7" s="141" t="s">
        <v>287</v>
      </c>
      <c r="E7" s="147" t="s">
        <v>288</v>
      </c>
      <c r="F7" s="135">
        <v>24</v>
      </c>
    </row>
    <row r="8" spans="1:6" x14ac:dyDescent="0.25">
      <c r="A8" s="139" t="s">
        <v>269</v>
      </c>
      <c r="B8" s="140" t="s">
        <v>289</v>
      </c>
      <c r="C8" s="141" t="s">
        <v>290</v>
      </c>
      <c r="D8" s="141" t="s">
        <v>291</v>
      </c>
      <c r="E8" s="147" t="s">
        <v>288</v>
      </c>
      <c r="F8" s="135">
        <v>175</v>
      </c>
    </row>
    <row r="9" spans="1:6" x14ac:dyDescent="0.25">
      <c r="A9" t="s">
        <v>270</v>
      </c>
      <c r="B9" t="s">
        <v>292</v>
      </c>
      <c r="C9" s="132" t="s">
        <v>293</v>
      </c>
      <c r="D9" s="132" t="s">
        <v>294</v>
      </c>
      <c r="E9" s="146" t="s">
        <v>295</v>
      </c>
      <c r="F9" s="85">
        <v>500</v>
      </c>
    </row>
    <row r="10" spans="1:6" ht="30" x14ac:dyDescent="0.25">
      <c r="A10" t="s">
        <v>271</v>
      </c>
      <c r="B10" s="133" t="s">
        <v>272</v>
      </c>
      <c r="C10" s="132" t="s">
        <v>296</v>
      </c>
      <c r="D10" s="132" t="s">
        <v>297</v>
      </c>
      <c r="E10" s="146" t="s">
        <v>298</v>
      </c>
      <c r="F10" s="85">
        <v>135</v>
      </c>
    </row>
    <row r="11" spans="1:6" x14ac:dyDescent="0.25">
      <c r="C11" s="132"/>
      <c r="D11" s="132"/>
      <c r="E11" s="146"/>
      <c r="F11" s="85"/>
    </row>
    <row r="12" spans="1:6" ht="15.75" thickBot="1" x14ac:dyDescent="0.3">
      <c r="A12" s="2" t="s">
        <v>36</v>
      </c>
      <c r="C12" s="132"/>
      <c r="D12" s="132"/>
      <c r="E12" s="146"/>
      <c r="F12" s="142">
        <f>SUM(F6:F11)</f>
        <v>934</v>
      </c>
    </row>
    <row r="13" spans="1:6" ht="15.75" thickTop="1" x14ac:dyDescent="0.25">
      <c r="C13" s="132"/>
      <c r="D13" s="132"/>
      <c r="E13" s="146"/>
      <c r="F13" s="85"/>
    </row>
    <row r="14" spans="1:6" x14ac:dyDescent="0.25">
      <c r="C14" s="132"/>
      <c r="D14" s="132"/>
      <c r="E14" s="146"/>
      <c r="F14" s="85"/>
    </row>
    <row r="15" spans="1:6" ht="15.75" x14ac:dyDescent="0.25">
      <c r="A15" s="27" t="s">
        <v>299</v>
      </c>
      <c r="D15" s="86"/>
      <c r="E15" s="146"/>
      <c r="F15" s="85"/>
    </row>
    <row r="16" spans="1:6" ht="15.75" x14ac:dyDescent="0.25">
      <c r="D16" s="86"/>
      <c r="E16" s="146"/>
      <c r="F16" s="85"/>
    </row>
    <row r="17" spans="1:6" ht="30" x14ac:dyDescent="0.25">
      <c r="A17" t="s">
        <v>300</v>
      </c>
      <c r="D17" s="145" t="s">
        <v>303</v>
      </c>
      <c r="E17" s="146" t="s">
        <v>304</v>
      </c>
      <c r="F17" s="85">
        <v>80</v>
      </c>
    </row>
    <row r="18" spans="1:6" ht="15.75" x14ac:dyDescent="0.25">
      <c r="A18" t="s">
        <v>192</v>
      </c>
      <c r="D18" s="145" t="s">
        <v>305</v>
      </c>
      <c r="E18" s="146" t="s">
        <v>306</v>
      </c>
      <c r="F18" s="85">
        <v>500</v>
      </c>
    </row>
    <row r="19" spans="1:6" ht="15.75" x14ac:dyDescent="0.25">
      <c r="A19" s="133" t="s">
        <v>301</v>
      </c>
      <c r="D19" s="145" t="s">
        <v>307</v>
      </c>
      <c r="E19" s="146"/>
      <c r="F19" s="85">
        <v>17</v>
      </c>
    </row>
    <row r="20" spans="1:6" ht="15.75" x14ac:dyDescent="0.25">
      <c r="A20" s="2" t="s">
        <v>62</v>
      </c>
      <c r="D20" s="83"/>
      <c r="E20" s="146"/>
      <c r="F20" s="143">
        <f>SUM(F17:F19)</f>
        <v>597</v>
      </c>
    </row>
    <row r="21" spans="1:6" ht="15.75" thickBot="1" x14ac:dyDescent="0.3">
      <c r="C21" s="132"/>
      <c r="D21" s="132"/>
      <c r="E21" s="146"/>
      <c r="F21" s="144"/>
    </row>
    <row r="22" spans="1:6" ht="15.75" thickTop="1" x14ac:dyDescent="0.25">
      <c r="C22" s="132"/>
      <c r="D22" s="132"/>
      <c r="E22" s="146"/>
      <c r="F22" s="85"/>
    </row>
    <row r="23" spans="1:6" x14ac:dyDescent="0.25">
      <c r="C23" s="132"/>
      <c r="D23" s="132"/>
      <c r="E23" s="146"/>
      <c r="F23" s="85"/>
    </row>
    <row r="24" spans="1:6" ht="16.5" thickBot="1" x14ac:dyDescent="0.3">
      <c r="A24" s="27" t="s">
        <v>280</v>
      </c>
      <c r="C24" s="132"/>
      <c r="D24" s="132"/>
      <c r="E24" s="146"/>
      <c r="F24" s="121">
        <f>F12+F20</f>
        <v>1531</v>
      </c>
    </row>
    <row r="25" spans="1:6" ht="15.75" thickTop="1" x14ac:dyDescent="0.25">
      <c r="C25" s="132"/>
      <c r="D25" s="132"/>
      <c r="E25" s="146"/>
      <c r="F25" s="85"/>
    </row>
    <row r="26" spans="1:6" x14ac:dyDescent="0.25">
      <c r="C26" s="132"/>
      <c r="D26" s="132"/>
      <c r="E26" s="146"/>
      <c r="F26" s="85"/>
    </row>
    <row r="52" spans="2:2" x14ac:dyDescent="0.25">
      <c r="B52" s="148" t="s">
        <v>313</v>
      </c>
    </row>
  </sheetData>
  <mergeCells count="1">
    <mergeCell ref="A1:F1"/>
  </mergeCells>
  <pageMargins left="0.7" right="0.7" top="0.75" bottom="0.75" header="0.3" footer="0.3"/>
  <pageSetup paperSize="9" scale="85" orientation="portrait" horizontalDpi="0" verticalDpi="0" r:id="rId1"/>
  <headerFooter>
    <oddFooter>&amp;C&amp;P</oddFooter>
  </headerFooter>
  <rowBreaks count="1" manualBreakCount="1">
    <brk id="19" max="16383" man="1"/>
  </rowBreaks>
  <colBreaks count="1" manualBreakCount="1">
    <brk id="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4" workbookViewId="0">
      <selection activeCell="F9" sqref="F9"/>
    </sheetView>
  </sheetViews>
  <sheetFormatPr defaultRowHeight="15" x14ac:dyDescent="0.25"/>
  <cols>
    <col min="1" max="1" width="12.7109375" customWidth="1"/>
    <col min="2" max="2" width="14" customWidth="1"/>
    <col min="3" max="3" width="13.7109375" customWidth="1"/>
    <col min="4" max="4" width="17" customWidth="1"/>
    <col min="5" max="5" width="17.5703125" customWidth="1"/>
    <col min="6" max="6" width="39.28515625" style="85" customWidth="1"/>
  </cols>
  <sheetData>
    <row r="1" spans="1:6" ht="18.75" x14ac:dyDescent="0.3">
      <c r="A1" s="159" t="s">
        <v>0</v>
      </c>
      <c r="B1" s="159"/>
      <c r="C1" s="159"/>
      <c r="D1" s="159"/>
      <c r="E1" s="159"/>
      <c r="F1" s="159"/>
    </row>
    <row r="2" spans="1:6" ht="15.75" x14ac:dyDescent="0.25">
      <c r="A2" s="160" t="s">
        <v>314</v>
      </c>
      <c r="B2" s="160"/>
      <c r="C2" s="160"/>
      <c r="D2" s="160"/>
      <c r="E2" s="160"/>
      <c r="F2" s="160"/>
    </row>
    <row r="3" spans="1:6" ht="15.75" x14ac:dyDescent="0.25">
      <c r="A3" s="149"/>
      <c r="B3" s="149"/>
      <c r="C3" s="149"/>
      <c r="D3" s="149"/>
      <c r="E3" s="149"/>
      <c r="F3" s="149"/>
    </row>
    <row r="4" spans="1:6" ht="15.75" x14ac:dyDescent="0.25">
      <c r="A4" s="149"/>
      <c r="B4" s="149"/>
      <c r="C4" s="149"/>
      <c r="D4" s="149"/>
      <c r="E4" s="149"/>
      <c r="F4" s="149"/>
    </row>
    <row r="5" spans="1:6" ht="15.75" x14ac:dyDescent="0.25">
      <c r="A5" s="149"/>
      <c r="B5" s="149"/>
      <c r="C5" s="149"/>
      <c r="D5" s="149"/>
      <c r="E5" s="149"/>
      <c r="F5" s="149"/>
    </row>
    <row r="6" spans="1:6" ht="15.75" x14ac:dyDescent="0.25">
      <c r="B6" s="27"/>
    </row>
    <row r="7" spans="1:6" ht="15.75" x14ac:dyDescent="0.25">
      <c r="B7" s="149" t="s">
        <v>317</v>
      </c>
      <c r="C7" s="149" t="s">
        <v>318</v>
      </c>
      <c r="D7" s="149" t="s">
        <v>315</v>
      </c>
      <c r="E7" s="160" t="s">
        <v>316</v>
      </c>
      <c r="F7" s="160"/>
    </row>
    <row r="8" spans="1:6" ht="15.75" x14ac:dyDescent="0.25">
      <c r="B8" s="112">
        <v>39598</v>
      </c>
      <c r="C8" s="112">
        <v>29087</v>
      </c>
      <c r="D8" s="112">
        <f>B8-C8</f>
        <v>10511</v>
      </c>
      <c r="E8" s="86">
        <v>1571</v>
      </c>
      <c r="F8" s="86" t="s">
        <v>137</v>
      </c>
    </row>
    <row r="9" spans="1:6" ht="15.75" x14ac:dyDescent="0.25">
      <c r="B9" s="82"/>
      <c r="C9" s="82"/>
      <c r="D9" s="82"/>
      <c r="E9" s="86">
        <v>7207</v>
      </c>
      <c r="F9" s="86" t="s">
        <v>138</v>
      </c>
    </row>
    <row r="10" spans="1:6" ht="15.75" x14ac:dyDescent="0.25">
      <c r="B10" s="82"/>
      <c r="C10" s="82"/>
      <c r="D10" s="82"/>
      <c r="E10" s="86">
        <f>[2]VAT!$K$50</f>
        <v>3263.92</v>
      </c>
      <c r="F10" s="86" t="s">
        <v>139</v>
      </c>
    </row>
    <row r="11" spans="1:6" ht="15.75" x14ac:dyDescent="0.25">
      <c r="B11" s="82"/>
      <c r="C11" s="82"/>
      <c r="D11" s="82"/>
      <c r="E11" s="82">
        <f>-'Balance Sheet'!C17</f>
        <v>-1531</v>
      </c>
      <c r="F11" s="145" t="s">
        <v>319</v>
      </c>
    </row>
    <row r="12" spans="1:6" x14ac:dyDescent="0.25">
      <c r="B12" s="82"/>
      <c r="C12" s="82"/>
      <c r="D12" s="82"/>
      <c r="E12" s="131">
        <f>SUM(E8:E11)</f>
        <v>10510.92</v>
      </c>
    </row>
    <row r="13" spans="1:6" x14ac:dyDescent="0.25">
      <c r="B13" s="82"/>
      <c r="C13" s="82"/>
      <c r="D13" s="82"/>
      <c r="E13" s="156"/>
    </row>
    <row r="14" spans="1:6" x14ac:dyDescent="0.25">
      <c r="B14" s="82"/>
      <c r="C14" s="82"/>
      <c r="D14" s="82"/>
      <c r="E14" s="156"/>
    </row>
    <row r="16" spans="1:6" ht="15.75" x14ac:dyDescent="0.25">
      <c r="A16" s="151" t="s">
        <v>320</v>
      </c>
      <c r="B16" s="152" t="s">
        <v>187</v>
      </c>
      <c r="C16" s="152" t="s">
        <v>257</v>
      </c>
      <c r="D16" s="149" t="s">
        <v>315</v>
      </c>
      <c r="E16" s="160" t="s">
        <v>316</v>
      </c>
      <c r="F16" s="160"/>
    </row>
    <row r="17" spans="1:6" ht="30" x14ac:dyDescent="0.25">
      <c r="A17" s="150">
        <v>2</v>
      </c>
      <c r="B17" s="82">
        <v>58632</v>
      </c>
      <c r="C17" s="82">
        <v>70450</v>
      </c>
      <c r="D17" s="153">
        <f>C17-B17</f>
        <v>11818</v>
      </c>
      <c r="F17" s="133" t="s">
        <v>321</v>
      </c>
    </row>
    <row r="18" spans="1:6" x14ac:dyDescent="0.25">
      <c r="A18" s="150">
        <v>3</v>
      </c>
      <c r="B18" s="82">
        <v>92563</v>
      </c>
      <c r="C18" s="82">
        <v>74129</v>
      </c>
      <c r="D18" s="82">
        <f>B18-C18</f>
        <v>18434</v>
      </c>
      <c r="E18" s="82">
        <v>3465</v>
      </c>
      <c r="F18" t="s">
        <v>322</v>
      </c>
    </row>
    <row r="19" spans="1:6" x14ac:dyDescent="0.25">
      <c r="A19" s="150"/>
      <c r="E19" s="82">
        <v>5994</v>
      </c>
      <c r="F19" t="s">
        <v>325</v>
      </c>
    </row>
    <row r="20" spans="1:6" x14ac:dyDescent="0.25">
      <c r="A20" s="150"/>
      <c r="E20" s="82">
        <v>8975</v>
      </c>
      <c r="F20" t="s">
        <v>183</v>
      </c>
    </row>
    <row r="21" spans="1:6" x14ac:dyDescent="0.25">
      <c r="A21" s="150"/>
      <c r="E21" s="154">
        <f>SUM(E18:E20)</f>
        <v>18434</v>
      </c>
      <c r="F21"/>
    </row>
    <row r="22" spans="1:6" x14ac:dyDescent="0.25">
      <c r="A22" s="150"/>
      <c r="E22" s="157"/>
      <c r="F22"/>
    </row>
    <row r="23" spans="1:6" x14ac:dyDescent="0.25">
      <c r="A23" s="150">
        <v>4</v>
      </c>
      <c r="B23" s="82">
        <v>43996</v>
      </c>
      <c r="C23" s="82">
        <v>46798</v>
      </c>
      <c r="D23" s="82">
        <f>C23-B23</f>
        <v>2802</v>
      </c>
      <c r="E23" s="85"/>
      <c r="F23" t="s">
        <v>323</v>
      </c>
    </row>
    <row r="24" spans="1:6" ht="30" x14ac:dyDescent="0.25">
      <c r="A24" s="150">
        <v>5</v>
      </c>
      <c r="B24" s="82">
        <v>6172</v>
      </c>
      <c r="C24" s="82">
        <v>1968</v>
      </c>
      <c r="D24" s="82">
        <f>B24-C24</f>
        <v>4204</v>
      </c>
      <c r="E24" s="85"/>
      <c r="F24" s="133" t="s">
        <v>324</v>
      </c>
    </row>
    <row r="25" spans="1:6" x14ac:dyDescent="0.25">
      <c r="A25" s="150">
        <v>6</v>
      </c>
      <c r="B25" s="82">
        <v>77664</v>
      </c>
      <c r="C25" s="82">
        <v>93996</v>
      </c>
      <c r="D25" s="82">
        <f>C25-B25</f>
        <v>16332</v>
      </c>
      <c r="E25" s="82">
        <v>714</v>
      </c>
      <c r="F25" t="s">
        <v>326</v>
      </c>
    </row>
    <row r="26" spans="1:6" x14ac:dyDescent="0.25">
      <c r="A26" s="150"/>
      <c r="E26" s="82">
        <v>634</v>
      </c>
      <c r="F26" t="s">
        <v>327</v>
      </c>
    </row>
    <row r="27" spans="1:6" x14ac:dyDescent="0.25">
      <c r="A27" s="150"/>
      <c r="E27" s="82">
        <v>6102</v>
      </c>
      <c r="F27" t="s">
        <v>328</v>
      </c>
    </row>
    <row r="28" spans="1:6" ht="45" x14ac:dyDescent="0.25">
      <c r="A28" s="150"/>
      <c r="E28" s="82">
        <v>792</v>
      </c>
      <c r="F28" s="133" t="s">
        <v>329</v>
      </c>
    </row>
    <row r="29" spans="1:6" x14ac:dyDescent="0.25">
      <c r="A29" s="150"/>
      <c r="E29" s="82">
        <v>165</v>
      </c>
      <c r="F29" s="85" t="s">
        <v>330</v>
      </c>
    </row>
    <row r="30" spans="1:6" x14ac:dyDescent="0.25">
      <c r="A30" s="150"/>
      <c r="E30" s="82">
        <v>867</v>
      </c>
      <c r="F30" s="85" t="s">
        <v>331</v>
      </c>
    </row>
    <row r="31" spans="1:6" x14ac:dyDescent="0.25">
      <c r="A31" s="150"/>
      <c r="E31" s="82">
        <v>184</v>
      </c>
      <c r="F31" s="85" t="s">
        <v>14</v>
      </c>
    </row>
    <row r="32" spans="1:6" x14ac:dyDescent="0.25">
      <c r="A32" s="150"/>
      <c r="E32" s="82">
        <v>820</v>
      </c>
      <c r="F32" s="85" t="s">
        <v>332</v>
      </c>
    </row>
    <row r="33" spans="1:6" ht="30" x14ac:dyDescent="0.25">
      <c r="A33" s="150"/>
      <c r="E33" s="82">
        <v>366</v>
      </c>
      <c r="F33" s="155" t="s">
        <v>333</v>
      </c>
    </row>
    <row r="34" spans="1:6" x14ac:dyDescent="0.25">
      <c r="A34" s="150"/>
      <c r="E34" s="82">
        <v>108</v>
      </c>
      <c r="F34" s="85" t="s">
        <v>334</v>
      </c>
    </row>
    <row r="35" spans="1:6" ht="30" x14ac:dyDescent="0.25">
      <c r="A35" s="150"/>
      <c r="E35" s="82">
        <v>70</v>
      </c>
      <c r="F35" s="155" t="s">
        <v>335</v>
      </c>
    </row>
    <row r="36" spans="1:6" x14ac:dyDescent="0.25">
      <c r="A36" s="150"/>
      <c r="E36" s="82">
        <v>186</v>
      </c>
      <c r="F36" s="155" t="s">
        <v>340</v>
      </c>
    </row>
    <row r="37" spans="1:6" x14ac:dyDescent="0.25">
      <c r="A37" s="150"/>
      <c r="E37" s="82">
        <v>256</v>
      </c>
      <c r="F37" s="85" t="s">
        <v>336</v>
      </c>
    </row>
    <row r="38" spans="1:6" x14ac:dyDescent="0.25">
      <c r="A38" s="150"/>
      <c r="E38" s="82">
        <v>100</v>
      </c>
      <c r="F38" s="85" t="s">
        <v>28</v>
      </c>
    </row>
    <row r="39" spans="1:6" ht="30" x14ac:dyDescent="0.25">
      <c r="A39" s="150"/>
      <c r="E39" s="82">
        <v>3961</v>
      </c>
      <c r="F39" s="155" t="s">
        <v>337</v>
      </c>
    </row>
    <row r="40" spans="1:6" x14ac:dyDescent="0.25">
      <c r="A40" s="150"/>
      <c r="E40" s="82">
        <v>1007</v>
      </c>
      <c r="F40" s="85" t="s">
        <v>338</v>
      </c>
    </row>
    <row r="41" spans="1:6" x14ac:dyDescent="0.25">
      <c r="A41" s="150"/>
      <c r="E41" s="154">
        <f>SUM(E25:E40)</f>
        <v>16332</v>
      </c>
    </row>
    <row r="42" spans="1:6" x14ac:dyDescent="0.25">
      <c r="A42" s="150"/>
      <c r="E42" s="157"/>
    </row>
    <row r="43" spans="1:6" x14ac:dyDescent="0.25">
      <c r="A43" s="150">
        <v>7</v>
      </c>
      <c r="B43" s="82">
        <v>37780</v>
      </c>
      <c r="C43" s="82">
        <v>39598</v>
      </c>
      <c r="D43" s="82">
        <v>1818</v>
      </c>
      <c r="F43" s="85" t="s">
        <v>323</v>
      </c>
    </row>
    <row r="44" spans="1:6" x14ac:dyDescent="0.25">
      <c r="A44" s="150">
        <v>8</v>
      </c>
      <c r="B44" s="82">
        <v>30409</v>
      </c>
      <c r="C44" s="82">
        <v>29087</v>
      </c>
      <c r="D44" s="82">
        <v>1322</v>
      </c>
      <c r="F44" s="85" t="s">
        <v>323</v>
      </c>
    </row>
    <row r="45" spans="1:6" x14ac:dyDescent="0.25">
      <c r="A45" s="150">
        <v>9</v>
      </c>
      <c r="B45" s="82">
        <v>32344</v>
      </c>
      <c r="C45" s="82">
        <v>32344</v>
      </c>
      <c r="D45" s="82">
        <v>0</v>
      </c>
    </row>
    <row r="46" spans="1:6" x14ac:dyDescent="0.25">
      <c r="A46" s="150">
        <v>10</v>
      </c>
      <c r="B46" s="82">
        <v>8100</v>
      </c>
      <c r="C46" s="82">
        <v>7200</v>
      </c>
      <c r="D46" s="82">
        <v>900</v>
      </c>
      <c r="F46" s="85" t="s">
        <v>339</v>
      </c>
    </row>
  </sheetData>
  <mergeCells count="4">
    <mergeCell ref="E7:F7"/>
    <mergeCell ref="E16:F16"/>
    <mergeCell ref="A1:F1"/>
    <mergeCell ref="A2:F2"/>
  </mergeCells>
  <pageMargins left="0.7" right="0.7" top="0.75" bottom="0.75" header="0.3" footer="0.3"/>
  <pageSetup paperSize="9" scale="7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view="pageLayout" topLeftCell="A4" zoomScaleNormal="100" workbookViewId="0">
      <selection activeCell="A9" sqref="A9:C11"/>
    </sheetView>
  </sheetViews>
  <sheetFormatPr defaultRowHeight="15" x14ac:dyDescent="0.25"/>
  <cols>
    <col min="1" max="1" width="37.28515625" customWidth="1"/>
    <col min="2" max="2" width="10.5703125" bestFit="1" customWidth="1"/>
    <col min="3" max="3" width="12.85546875" bestFit="1" customWidth="1"/>
    <col min="4" max="4" width="12.7109375" bestFit="1" customWidth="1"/>
    <col min="6" max="6" width="11.5703125" bestFit="1" customWidth="1"/>
    <col min="7" max="7" width="12.7109375" bestFit="1" customWidth="1"/>
  </cols>
  <sheetData>
    <row r="1" spans="1:12" ht="21" x14ac:dyDescent="0.35">
      <c r="A1" s="158" t="s">
        <v>0</v>
      </c>
      <c r="B1" s="158"/>
      <c r="C1" s="158"/>
      <c r="D1" s="158"/>
      <c r="E1" s="158"/>
      <c r="F1" s="158"/>
      <c r="G1" s="158"/>
    </row>
    <row r="2" spans="1:12" ht="18.75" x14ac:dyDescent="0.3">
      <c r="A2" s="16"/>
      <c r="B2" s="16"/>
      <c r="C2" s="16"/>
      <c r="D2" s="16"/>
      <c r="E2" s="16"/>
      <c r="F2" s="16"/>
      <c r="G2" s="16"/>
    </row>
    <row r="3" spans="1:12" ht="18.75" x14ac:dyDescent="0.3">
      <c r="A3" s="159" t="s">
        <v>220</v>
      </c>
      <c r="B3" s="159"/>
      <c r="C3" s="159"/>
      <c r="D3" s="159"/>
      <c r="E3" s="159"/>
      <c r="F3" s="159"/>
      <c r="G3" s="159"/>
    </row>
    <row r="4" spans="1:12" x14ac:dyDescent="0.25">
      <c r="F4" s="14"/>
      <c r="I4" s="9"/>
      <c r="J4" s="9"/>
      <c r="K4" s="9"/>
    </row>
    <row r="5" spans="1:12" x14ac:dyDescent="0.25">
      <c r="F5" s="14"/>
    </row>
    <row r="6" spans="1:12" ht="15.75" x14ac:dyDescent="0.25">
      <c r="A6" s="20"/>
      <c r="C6" s="81" t="s">
        <v>221</v>
      </c>
      <c r="D6" s="20"/>
      <c r="E6" s="20"/>
      <c r="F6" s="160" t="s">
        <v>175</v>
      </c>
      <c r="G6" s="160"/>
    </row>
    <row r="7" spans="1:12" ht="15.75" x14ac:dyDescent="0.25">
      <c r="A7" s="20"/>
      <c r="C7" s="27"/>
      <c r="D7" s="27"/>
      <c r="E7" s="20"/>
      <c r="F7" s="81"/>
      <c r="G7" s="81"/>
    </row>
    <row r="8" spans="1:12" ht="15.75" x14ac:dyDescent="0.25">
      <c r="A8" s="32" t="s">
        <v>78</v>
      </c>
      <c r="C8" s="87"/>
      <c r="D8" s="88"/>
      <c r="E8" s="88"/>
      <c r="F8" s="85"/>
      <c r="G8" s="85"/>
    </row>
    <row r="9" spans="1:12" ht="15.75" x14ac:dyDescent="0.25">
      <c r="A9" s="20" t="s">
        <v>137</v>
      </c>
      <c r="C9" s="86">
        <v>1571</v>
      </c>
      <c r="D9" s="105"/>
      <c r="E9" s="105"/>
      <c r="F9" s="82">
        <v>1684</v>
      </c>
      <c r="G9" s="82"/>
      <c r="I9" s="9"/>
      <c r="J9" s="9"/>
      <c r="K9" s="9"/>
      <c r="L9" s="9"/>
    </row>
    <row r="10" spans="1:12" ht="15.75" x14ac:dyDescent="0.25">
      <c r="A10" s="20" t="s">
        <v>138</v>
      </c>
      <c r="C10" s="86">
        <v>7207</v>
      </c>
      <c r="D10" s="105"/>
      <c r="E10" s="105"/>
      <c r="F10" s="82">
        <f>[1]Expenditure!$F$65</f>
        <v>3932</v>
      </c>
      <c r="G10" s="82"/>
      <c r="I10" s="9"/>
      <c r="J10" s="9"/>
      <c r="K10" s="9"/>
      <c r="L10" s="9"/>
    </row>
    <row r="11" spans="1:12" ht="15.75" x14ac:dyDescent="0.25">
      <c r="A11" s="20" t="s">
        <v>139</v>
      </c>
      <c r="C11" s="86">
        <f>[2]VAT!$K$50</f>
        <v>3263.92</v>
      </c>
      <c r="D11" s="105"/>
      <c r="E11" s="105"/>
      <c r="F11" s="82">
        <f>[1]Expenditure!$F$66</f>
        <v>2380</v>
      </c>
      <c r="G11" s="82"/>
      <c r="I11" s="9"/>
      <c r="J11" s="9"/>
      <c r="K11" s="9"/>
      <c r="L11" s="9"/>
    </row>
    <row r="12" spans="1:12" ht="15.75" x14ac:dyDescent="0.25">
      <c r="A12" s="20" t="s">
        <v>140</v>
      </c>
      <c r="C12" s="86">
        <v>600</v>
      </c>
      <c r="D12" s="105"/>
      <c r="E12" s="105"/>
      <c r="F12" s="82">
        <f>[1]Expenditure!$F$67</f>
        <v>600</v>
      </c>
      <c r="G12" s="82"/>
      <c r="I12" s="9"/>
      <c r="J12" s="9"/>
      <c r="K12" s="9"/>
      <c r="L12" s="9"/>
    </row>
    <row r="13" spans="1:12" ht="15.75" x14ac:dyDescent="0.25">
      <c r="A13" s="20" t="s">
        <v>141</v>
      </c>
      <c r="C13" s="86">
        <v>28487.350000000002</v>
      </c>
      <c r="D13" s="105"/>
      <c r="E13" s="105"/>
      <c r="F13" s="82">
        <f>[1]Expenditure!$I$72</f>
        <v>29809</v>
      </c>
      <c r="G13" s="82"/>
      <c r="I13" s="9"/>
      <c r="J13" s="9"/>
      <c r="K13" s="9"/>
      <c r="L13" s="9"/>
    </row>
    <row r="14" spans="1:12" ht="15.75" x14ac:dyDescent="0.25">
      <c r="A14" s="32"/>
      <c r="C14" s="94"/>
      <c r="D14" s="113">
        <f>SUM(C9:C13)</f>
        <v>41129.270000000004</v>
      </c>
      <c r="E14" s="105"/>
      <c r="F14" s="106"/>
      <c r="G14" s="83">
        <f>SUM(F9:F13)</f>
        <v>38405</v>
      </c>
    </row>
    <row r="15" spans="1:12" ht="15.75" x14ac:dyDescent="0.25">
      <c r="A15" s="32" t="s">
        <v>142</v>
      </c>
      <c r="C15" s="86"/>
      <c r="D15" s="105"/>
      <c r="E15" s="105"/>
      <c r="F15" s="82"/>
      <c r="G15" s="82"/>
    </row>
    <row r="16" spans="1:12" ht="15.75" x14ac:dyDescent="0.25">
      <c r="A16" s="32"/>
      <c r="C16" s="86"/>
      <c r="D16" s="105"/>
      <c r="E16" s="105"/>
      <c r="F16" s="82"/>
      <c r="G16" s="82"/>
    </row>
    <row r="17" spans="1:12" ht="15.75" x14ac:dyDescent="0.25">
      <c r="A17" s="20" t="s">
        <v>143</v>
      </c>
      <c r="C17" s="86">
        <v>1531</v>
      </c>
      <c r="D17" s="105"/>
      <c r="E17" s="105"/>
      <c r="F17" s="107">
        <f>-[1]Expenditure!$F$73</f>
        <v>625</v>
      </c>
      <c r="G17" s="82"/>
    </row>
    <row r="18" spans="1:12" ht="15.75" x14ac:dyDescent="0.25">
      <c r="A18" s="34"/>
      <c r="C18" s="94"/>
      <c r="D18" s="105"/>
      <c r="E18" s="105"/>
      <c r="F18" s="82"/>
      <c r="G18" s="82"/>
    </row>
    <row r="19" spans="1:12" ht="16.5" thickBot="1" x14ac:dyDescent="0.3">
      <c r="A19" s="27" t="s">
        <v>134</v>
      </c>
      <c r="C19" s="86"/>
      <c r="D19" s="114">
        <f>D14-C17</f>
        <v>39598.270000000004</v>
      </c>
      <c r="E19" s="105"/>
      <c r="F19" s="82"/>
      <c r="G19" s="84">
        <f>G14-F17</f>
        <v>37780</v>
      </c>
    </row>
    <row r="20" spans="1:12" ht="16.5" thickTop="1" x14ac:dyDescent="0.25">
      <c r="A20" s="20"/>
      <c r="C20" s="86"/>
      <c r="D20" s="105"/>
      <c r="E20" s="105"/>
      <c r="F20" s="82"/>
      <c r="G20" s="82"/>
    </row>
    <row r="21" spans="1:12" ht="15.75" x14ac:dyDescent="0.25">
      <c r="A21" s="20" t="s">
        <v>144</v>
      </c>
      <c r="C21" s="86"/>
      <c r="D21" s="105"/>
      <c r="E21" s="105"/>
      <c r="F21" s="82"/>
      <c r="G21" s="82"/>
    </row>
    <row r="22" spans="1:12" ht="15.75" x14ac:dyDescent="0.25">
      <c r="A22" s="20" t="s">
        <v>145</v>
      </c>
      <c r="C22" s="86"/>
      <c r="D22" s="105">
        <v>12249</v>
      </c>
      <c r="E22" s="105"/>
      <c r="F22" s="82"/>
      <c r="G22" s="82">
        <v>16005</v>
      </c>
    </row>
    <row r="23" spans="1:12" ht="15.75" x14ac:dyDescent="0.25">
      <c r="A23" s="20" t="s">
        <v>211</v>
      </c>
      <c r="C23" s="86"/>
      <c r="D23" s="105">
        <v>1748.79</v>
      </c>
      <c r="E23" s="105"/>
      <c r="F23" s="82"/>
      <c r="G23" s="82">
        <f>-[1]Expenditure!$G$75</f>
        <v>4851</v>
      </c>
    </row>
    <row r="24" spans="1:12" ht="15.75" x14ac:dyDescent="0.25">
      <c r="A24" s="20" t="s">
        <v>146</v>
      </c>
      <c r="C24" s="86"/>
      <c r="D24" s="105">
        <v>5600</v>
      </c>
      <c r="E24" s="105"/>
      <c r="F24" s="82"/>
      <c r="G24" s="82">
        <f>-[1]Expenditure!$G$76</f>
        <v>6924</v>
      </c>
    </row>
    <row r="25" spans="1:12" ht="15.75" x14ac:dyDescent="0.25">
      <c r="A25" s="20" t="s">
        <v>219</v>
      </c>
      <c r="C25" s="86"/>
      <c r="D25" s="86">
        <v>20000</v>
      </c>
      <c r="E25" s="82"/>
      <c r="F25" s="82"/>
      <c r="G25" s="82">
        <v>10000</v>
      </c>
    </row>
    <row r="26" spans="1:12" ht="16.5" thickBot="1" x14ac:dyDescent="0.3">
      <c r="A26" s="20"/>
      <c r="C26" s="86"/>
      <c r="D26" s="114">
        <f>SUM(D22:D25)</f>
        <v>39597.79</v>
      </c>
      <c r="E26" s="105"/>
      <c r="F26" s="82"/>
      <c r="G26" s="84">
        <f>SUM(G22:G25)</f>
        <v>37780</v>
      </c>
    </row>
    <row r="27" spans="1:12" ht="16.5" thickTop="1" x14ac:dyDescent="0.25">
      <c r="A27" s="40"/>
      <c r="C27" s="86"/>
      <c r="D27" s="108"/>
      <c r="E27" s="109"/>
      <c r="F27" s="82"/>
      <c r="G27" s="82"/>
      <c r="H27" s="40"/>
      <c r="I27" s="40"/>
      <c r="J27" s="40"/>
    </row>
    <row r="28" spans="1:12" ht="15.75" x14ac:dyDescent="0.25">
      <c r="A28" s="20"/>
      <c r="C28" s="86"/>
      <c r="D28" s="105"/>
      <c r="E28" s="105"/>
      <c r="F28" s="82"/>
      <c r="G28" s="82"/>
    </row>
    <row r="29" spans="1:12" ht="15.75" x14ac:dyDescent="0.25">
      <c r="A29" s="27" t="s">
        <v>147</v>
      </c>
      <c r="C29" s="86"/>
      <c r="D29" s="105"/>
      <c r="E29" s="105"/>
      <c r="F29" s="82"/>
      <c r="G29" s="82"/>
    </row>
    <row r="30" spans="1:12" ht="15.75" x14ac:dyDescent="0.25">
      <c r="A30" s="20" t="s">
        <v>148</v>
      </c>
      <c r="C30" s="86"/>
      <c r="D30" s="105">
        <v>3944.98</v>
      </c>
      <c r="E30" s="110"/>
      <c r="F30" s="82"/>
      <c r="G30" s="82">
        <f>[1]Expenditure!$I$68</f>
        <v>2666</v>
      </c>
      <c r="I30" s="9"/>
      <c r="J30" s="9"/>
      <c r="K30" s="9"/>
      <c r="L30" s="9"/>
    </row>
    <row r="31" spans="1:12" ht="15.75" x14ac:dyDescent="0.25">
      <c r="A31" s="20" t="s">
        <v>149</v>
      </c>
      <c r="C31" s="86"/>
      <c r="D31" s="86"/>
      <c r="E31" s="110"/>
      <c r="F31" s="82"/>
      <c r="G31" s="82"/>
      <c r="I31" s="9"/>
      <c r="J31" s="9"/>
      <c r="K31" s="9"/>
      <c r="L31" s="9"/>
    </row>
    <row r="32" spans="1:12" ht="15.75" x14ac:dyDescent="0.25">
      <c r="A32" s="20" t="s">
        <v>150</v>
      </c>
      <c r="C32" s="86"/>
      <c r="D32" s="105"/>
      <c r="E32" s="110"/>
      <c r="F32" s="82"/>
      <c r="G32" s="82"/>
      <c r="I32" s="9"/>
      <c r="J32" s="9"/>
      <c r="K32" s="9"/>
      <c r="L32" s="9"/>
    </row>
    <row r="33" spans="1:12" ht="15.75" x14ac:dyDescent="0.25">
      <c r="A33" s="20"/>
      <c r="C33" s="86"/>
      <c r="D33" s="105"/>
      <c r="E33" s="110"/>
      <c r="F33" s="82"/>
      <c r="G33" s="82"/>
      <c r="I33" s="9"/>
      <c r="J33" s="9"/>
      <c r="K33" s="9"/>
      <c r="L33" s="9"/>
    </row>
    <row r="34" spans="1:12" ht="15.75" x14ac:dyDescent="0.25">
      <c r="A34" s="20" t="s">
        <v>151</v>
      </c>
      <c r="C34" s="86"/>
      <c r="D34" s="105">
        <v>5105.95</v>
      </c>
      <c r="E34" s="110"/>
      <c r="F34" s="82"/>
      <c r="G34" s="82">
        <f>[1]Expenditure!$I$71</f>
        <v>11140</v>
      </c>
    </row>
    <row r="35" spans="1:12" ht="15.75" x14ac:dyDescent="0.25">
      <c r="A35" s="20" t="s">
        <v>152</v>
      </c>
      <c r="C35" s="86"/>
      <c r="D35" s="105">
        <v>17688.13</v>
      </c>
      <c r="E35" s="110"/>
      <c r="F35" s="82"/>
      <c r="G35" s="82">
        <f>[1]Expenditure!$I$69</f>
        <v>11152</v>
      </c>
    </row>
    <row r="36" spans="1:12" ht="15.75" x14ac:dyDescent="0.25">
      <c r="A36" s="20" t="s">
        <v>149</v>
      </c>
      <c r="C36" s="86"/>
      <c r="D36" s="86"/>
      <c r="E36" s="110"/>
      <c r="F36" s="82"/>
      <c r="G36" s="82"/>
    </row>
    <row r="37" spans="1:12" ht="15.75" x14ac:dyDescent="0.25">
      <c r="A37" s="20" t="s">
        <v>150</v>
      </c>
      <c r="C37" s="86"/>
      <c r="D37" s="86"/>
      <c r="E37" s="110"/>
      <c r="F37" s="82"/>
      <c r="G37" s="82"/>
    </row>
    <row r="38" spans="1:12" ht="15.75" x14ac:dyDescent="0.25">
      <c r="A38" s="20"/>
      <c r="C38" s="86"/>
      <c r="D38" s="105"/>
      <c r="E38" s="110"/>
      <c r="F38" s="82"/>
      <c r="G38" s="82"/>
    </row>
    <row r="39" spans="1:12" ht="15.75" x14ac:dyDescent="0.25">
      <c r="A39" s="20" t="s">
        <v>212</v>
      </c>
      <c r="C39" s="86"/>
      <c r="D39" s="86">
        <v>1748.29</v>
      </c>
      <c r="E39" s="110"/>
      <c r="F39" s="82"/>
      <c r="G39" s="82">
        <f>[1]Expenditure!$I$70</f>
        <v>4851</v>
      </c>
    </row>
    <row r="40" spans="1:12" ht="16.5" thickBot="1" x14ac:dyDescent="0.3">
      <c r="A40" s="20"/>
      <c r="C40" s="86"/>
      <c r="D40" s="105"/>
      <c r="E40" s="105"/>
      <c r="F40" s="82"/>
      <c r="G40" s="82"/>
    </row>
    <row r="41" spans="1:12" ht="16.5" thickBot="1" x14ac:dyDescent="0.3">
      <c r="A41" s="27" t="s">
        <v>153</v>
      </c>
      <c r="C41" s="86"/>
      <c r="D41" s="111">
        <v>28487.350000000002</v>
      </c>
      <c r="E41" s="86"/>
      <c r="F41" s="82"/>
      <c r="G41" s="111">
        <f>SUM(G30:G40)</f>
        <v>29809</v>
      </c>
    </row>
    <row r="42" spans="1:12" ht="15.75" x14ac:dyDescent="0.25">
      <c r="A42" s="20"/>
      <c r="B42" s="20"/>
      <c r="C42" s="86"/>
      <c r="D42" s="86"/>
      <c r="E42" s="86"/>
      <c r="F42" s="112"/>
      <c r="G42" s="86"/>
    </row>
    <row r="43" spans="1:12" ht="15.75" x14ac:dyDescent="0.25">
      <c r="A43" s="20"/>
      <c r="B43" s="20"/>
      <c r="C43" s="20"/>
      <c r="E43" s="20"/>
      <c r="F43" s="21"/>
      <c r="G43" s="20"/>
    </row>
    <row r="44" spans="1:12" ht="15.75" x14ac:dyDescent="0.25">
      <c r="A44" s="20"/>
      <c r="B44" s="20"/>
      <c r="C44" s="20"/>
      <c r="D44" s="20"/>
      <c r="E44" s="20"/>
      <c r="F44" s="21"/>
      <c r="G44" s="20"/>
    </row>
    <row r="48" spans="1:12" ht="15.75" x14ac:dyDescent="0.25">
      <c r="A48" s="41" t="s">
        <v>154</v>
      </c>
      <c r="B48" s="20"/>
      <c r="C48" s="20"/>
      <c r="D48" s="42" t="s">
        <v>154</v>
      </c>
      <c r="E48" s="43"/>
      <c r="F48" s="43"/>
      <c r="G48" s="41"/>
    </row>
    <row r="49" spans="1:7" ht="15.75" x14ac:dyDescent="0.25">
      <c r="B49" s="20"/>
      <c r="C49" s="20"/>
      <c r="D49" s="20"/>
      <c r="E49" s="21"/>
      <c r="F49" s="21"/>
      <c r="G49" s="20"/>
    </row>
    <row r="50" spans="1:7" ht="15.75" x14ac:dyDescent="0.25">
      <c r="A50" s="20" t="s">
        <v>155</v>
      </c>
      <c r="B50" s="20"/>
      <c r="C50" s="20"/>
      <c r="D50" s="33" t="s">
        <v>156</v>
      </c>
      <c r="E50" s="21"/>
      <c r="F50" s="21"/>
      <c r="G50" s="20"/>
    </row>
  </sheetData>
  <mergeCells count="3">
    <mergeCell ref="A1:G1"/>
    <mergeCell ref="A3:G3"/>
    <mergeCell ref="F6:G6"/>
  </mergeCells>
  <pageMargins left="0.7" right="0.7" top="0.75" bottom="0.75" header="0.3" footer="0.3"/>
  <pageSetup paperSize="9" scale="81" orientation="portrait" verticalDpi="0" r:id="rId1"/>
  <headerFoot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view="pageLayout" topLeftCell="A40" zoomScaleNormal="100" workbookViewId="0">
      <selection activeCell="C27" sqref="C27"/>
    </sheetView>
  </sheetViews>
  <sheetFormatPr defaultRowHeight="15" x14ac:dyDescent="0.25"/>
  <cols>
    <col min="1" max="1" width="41" customWidth="1"/>
    <col min="2" max="2" width="12.5703125" customWidth="1"/>
    <col min="3" max="3" width="14.5703125" customWidth="1"/>
    <col min="5" max="5" width="12.7109375" bestFit="1" customWidth="1"/>
    <col min="6" max="6" width="14.85546875" customWidth="1"/>
  </cols>
  <sheetData>
    <row r="1" spans="1:12" ht="21" x14ac:dyDescent="0.35">
      <c r="A1" s="158" t="s">
        <v>0</v>
      </c>
      <c r="B1" s="158"/>
      <c r="C1" s="158"/>
      <c r="D1" s="158"/>
      <c r="E1" s="158"/>
      <c r="F1" s="158"/>
      <c r="G1" s="158"/>
    </row>
    <row r="2" spans="1:12" ht="15.75" x14ac:dyDescent="0.25">
      <c r="A2" s="17"/>
      <c r="B2" s="17"/>
      <c r="C2" s="17"/>
      <c r="D2" s="17"/>
      <c r="E2" s="17"/>
      <c r="F2" s="17"/>
      <c r="G2" s="17"/>
    </row>
    <row r="3" spans="1:12" ht="18.75" x14ac:dyDescent="0.3">
      <c r="A3" s="159" t="s">
        <v>224</v>
      </c>
      <c r="B3" s="159"/>
      <c r="C3" s="159"/>
      <c r="D3" s="159"/>
      <c r="E3" s="159"/>
      <c r="F3" s="159"/>
      <c r="G3" s="26"/>
    </row>
    <row r="4" spans="1:12" ht="15.75" x14ac:dyDescent="0.25">
      <c r="A4" s="17"/>
      <c r="B4" s="17"/>
      <c r="C4" s="17"/>
      <c r="D4" s="17"/>
      <c r="E4" s="17"/>
      <c r="F4" s="17"/>
      <c r="G4" s="17"/>
    </row>
    <row r="5" spans="1:12" ht="15.75" x14ac:dyDescent="0.25">
      <c r="A5" s="17"/>
      <c r="B5" s="17"/>
      <c r="C5" s="17"/>
      <c r="D5" s="17"/>
      <c r="E5" s="17"/>
      <c r="F5" s="17"/>
      <c r="G5" s="17"/>
    </row>
    <row r="6" spans="1:12" ht="15.75" x14ac:dyDescent="0.25">
      <c r="A6" s="32"/>
      <c r="B6" s="160" t="s">
        <v>221</v>
      </c>
      <c r="C6" s="160"/>
      <c r="D6" s="20"/>
      <c r="E6" s="160" t="s">
        <v>175</v>
      </c>
      <c r="F6" s="160"/>
      <c r="G6" s="20"/>
      <c r="H6" s="9"/>
      <c r="I6" s="9"/>
      <c r="J6" s="9"/>
      <c r="K6" s="9"/>
    </row>
    <row r="7" spans="1:12" ht="15.75" x14ac:dyDescent="0.25">
      <c r="A7" s="32" t="s">
        <v>110</v>
      </c>
      <c r="D7" s="20"/>
      <c r="G7" s="20"/>
      <c r="H7" s="9"/>
      <c r="I7" s="9"/>
      <c r="J7" s="9"/>
      <c r="K7" s="9"/>
    </row>
    <row r="8" spans="1:12" ht="15.75" x14ac:dyDescent="0.25">
      <c r="A8" s="20" t="s">
        <v>111</v>
      </c>
      <c r="B8" s="86">
        <f>'[2]Income &amp; Admin Analysis'!$E$48</f>
        <v>24903.739999999998</v>
      </c>
      <c r="C8" s="86"/>
      <c r="D8" s="28"/>
      <c r="E8" s="86">
        <f>'[3]Bar Takings'!$L$66</f>
        <v>28077.780000000002</v>
      </c>
      <c r="F8" s="86"/>
      <c r="G8" s="28"/>
      <c r="H8" s="9"/>
      <c r="I8" s="9"/>
      <c r="J8" s="9"/>
      <c r="K8" s="9"/>
    </row>
    <row r="9" spans="1:12" ht="15.75" x14ac:dyDescent="0.25">
      <c r="A9" s="20" t="s">
        <v>102</v>
      </c>
      <c r="B9" s="86">
        <f>'[2]Income &amp; Admin Analysis'!$E$49</f>
        <v>0</v>
      </c>
      <c r="C9" s="86"/>
      <c r="D9" s="28"/>
      <c r="E9" s="86">
        <f>'[3]Yearly Summary'!$C$18</f>
        <v>40</v>
      </c>
      <c r="F9" s="86"/>
      <c r="G9" s="28"/>
      <c r="H9" s="9"/>
      <c r="I9" s="9"/>
      <c r="J9" s="9"/>
      <c r="K9" s="9"/>
    </row>
    <row r="10" spans="1:12" ht="15.75" x14ac:dyDescent="0.25">
      <c r="A10" s="20" t="s">
        <v>112</v>
      </c>
      <c r="B10" s="86">
        <f>'[2]Income &amp; Admin Analysis'!$E$50</f>
        <v>18694.5</v>
      </c>
      <c r="C10" s="86"/>
      <c r="D10" s="28"/>
      <c r="E10" s="86">
        <f>[4]Income!$B$23</f>
        <v>13665</v>
      </c>
      <c r="F10" s="86"/>
      <c r="G10" s="28"/>
      <c r="H10" s="9"/>
      <c r="I10" s="9"/>
      <c r="J10" s="9"/>
      <c r="K10" s="9"/>
    </row>
    <row r="11" spans="1:12" ht="15.75" x14ac:dyDescent="0.25">
      <c r="A11" s="20" t="s">
        <v>176</v>
      </c>
      <c r="B11" s="86">
        <f>'[2]Income &amp; Admin Analysis'!$E$51</f>
        <v>76.7</v>
      </c>
      <c r="C11" s="86"/>
      <c r="D11" s="28"/>
      <c r="E11" s="86">
        <f>[1]Income!$B$48</f>
        <v>72.319999999999993</v>
      </c>
      <c r="F11" s="86"/>
      <c r="G11" s="28"/>
      <c r="H11" s="9"/>
      <c r="I11" s="9"/>
      <c r="J11" s="9"/>
      <c r="K11" s="9"/>
    </row>
    <row r="12" spans="1:12" ht="15.75" x14ac:dyDescent="0.25">
      <c r="A12" s="34" t="s">
        <v>177</v>
      </c>
      <c r="B12" s="86">
        <f>'[2]Income &amp; Admin Analysis'!$E$53</f>
        <v>10210.450000000001</v>
      </c>
      <c r="C12" s="86"/>
      <c r="D12" s="28"/>
      <c r="E12" s="86">
        <f>[4]Income!$B$40</f>
        <v>30314.199999999997</v>
      </c>
      <c r="F12" s="86"/>
      <c r="G12" s="28"/>
      <c r="H12" s="9"/>
      <c r="I12" s="9"/>
      <c r="J12" s="9"/>
      <c r="K12" s="9"/>
    </row>
    <row r="13" spans="1:12" ht="15.75" x14ac:dyDescent="0.25">
      <c r="A13" s="20" t="s">
        <v>113</v>
      </c>
      <c r="B13" s="86">
        <f>'[2]Income &amp; Admin Analysis'!$E$54</f>
        <v>70450</v>
      </c>
      <c r="C13" s="86"/>
      <c r="D13" s="28"/>
      <c r="E13" s="86">
        <f>[5]Sheet1!$C$37</f>
        <v>58631.64</v>
      </c>
      <c r="F13" s="86"/>
      <c r="G13" s="28"/>
      <c r="H13" s="9"/>
      <c r="I13" s="9"/>
      <c r="J13" s="9"/>
      <c r="K13" s="9"/>
    </row>
    <row r="14" spans="1:12" ht="15.75" x14ac:dyDescent="0.25">
      <c r="A14" s="20" t="s">
        <v>114</v>
      </c>
      <c r="B14" s="86">
        <f>'[2]Income &amp; Admin Analysis'!$E$55</f>
        <v>17619</v>
      </c>
      <c r="C14" s="86"/>
      <c r="D14" s="28"/>
      <c r="E14" s="96">
        <f>[1]Income!$D$17</f>
        <v>20394</v>
      </c>
      <c r="F14" s="97"/>
      <c r="G14" s="28"/>
      <c r="H14" s="9"/>
      <c r="I14" s="9"/>
      <c r="J14" s="9"/>
      <c r="K14" s="9"/>
      <c r="L14" s="9"/>
    </row>
    <row r="15" spans="1:12" ht="15.75" x14ac:dyDescent="0.25">
      <c r="A15" s="20" t="s">
        <v>222</v>
      </c>
      <c r="B15" s="86">
        <f>'[2]Income &amp; Admin Analysis'!$E$52</f>
        <v>2625</v>
      </c>
      <c r="C15" s="86"/>
      <c r="E15" s="82"/>
      <c r="F15" s="82"/>
      <c r="G15" s="31"/>
    </row>
    <row r="16" spans="1:12" ht="15.75" x14ac:dyDescent="0.25">
      <c r="A16" s="20" t="s">
        <v>115</v>
      </c>
      <c r="B16" s="94"/>
      <c r="C16" s="83">
        <f>SUM(B8:B15)</f>
        <v>144579.39000000001</v>
      </c>
      <c r="D16" s="28"/>
      <c r="E16" s="86"/>
      <c r="F16" s="98">
        <f>SUM(E8:E14)</f>
        <v>151194.94</v>
      </c>
      <c r="G16" s="28"/>
      <c r="H16" s="9"/>
      <c r="I16" s="9"/>
      <c r="J16" s="9"/>
      <c r="K16" s="9"/>
      <c r="L16" s="9"/>
    </row>
    <row r="17" spans="1:14" ht="15.75" x14ac:dyDescent="0.25">
      <c r="B17" s="86"/>
      <c r="C17" s="86"/>
      <c r="D17" s="28"/>
      <c r="E17" s="86"/>
      <c r="F17" s="86"/>
      <c r="G17" s="28"/>
      <c r="H17" s="9"/>
      <c r="I17" s="9"/>
      <c r="J17" s="9"/>
      <c r="K17" s="9"/>
      <c r="L17" s="9"/>
    </row>
    <row r="18" spans="1:14" ht="15.75" x14ac:dyDescent="0.25">
      <c r="A18" s="32" t="s">
        <v>116</v>
      </c>
      <c r="B18" s="86"/>
      <c r="C18" s="86"/>
      <c r="D18" s="28"/>
      <c r="E18" s="86"/>
      <c r="F18" s="86"/>
      <c r="G18" s="28"/>
      <c r="H18" s="9"/>
      <c r="I18" s="9"/>
      <c r="J18" s="9"/>
      <c r="K18" s="9"/>
      <c r="L18" s="9"/>
    </row>
    <row r="19" spans="1:14" ht="15.75" x14ac:dyDescent="0.25">
      <c r="A19" s="20" t="s">
        <v>117</v>
      </c>
      <c r="B19" s="86"/>
      <c r="C19" s="86"/>
      <c r="D19" s="30"/>
      <c r="E19" s="86"/>
      <c r="F19" s="86"/>
      <c r="G19" s="30"/>
      <c r="H19" s="9"/>
      <c r="I19" s="9"/>
      <c r="J19" s="9"/>
      <c r="K19" s="9"/>
      <c r="L19" s="9"/>
    </row>
    <row r="20" spans="1:14" ht="15.75" x14ac:dyDescent="0.25">
      <c r="A20" s="20" t="s">
        <v>118</v>
      </c>
      <c r="B20" s="86"/>
      <c r="C20" s="86"/>
      <c r="D20" s="28"/>
      <c r="E20" s="86"/>
      <c r="F20" s="86"/>
      <c r="G20" s="28"/>
      <c r="H20" s="9"/>
      <c r="I20" s="9"/>
      <c r="J20" s="9"/>
      <c r="K20" s="9"/>
      <c r="L20" s="9"/>
    </row>
    <row r="21" spans="1:14" ht="15.75" x14ac:dyDescent="0.25">
      <c r="A21" s="20" t="s">
        <v>119</v>
      </c>
      <c r="B21" s="86">
        <f>'[2]Income &amp; Admin Analysis'!$E$62</f>
        <v>180</v>
      </c>
      <c r="C21" s="86"/>
      <c r="D21" s="28"/>
      <c r="E21" s="86">
        <v>180</v>
      </c>
      <c r="F21" s="86"/>
      <c r="G21" s="28"/>
      <c r="H21" s="9"/>
      <c r="I21" s="9"/>
      <c r="J21" s="9"/>
      <c r="K21" s="9"/>
      <c r="L21" s="9"/>
    </row>
    <row r="22" spans="1:14" ht="15.75" x14ac:dyDescent="0.25">
      <c r="A22" s="20" t="s">
        <v>120</v>
      </c>
      <c r="B22" s="86">
        <f>'[2]Income &amp; Admin Analysis'!$E$63</f>
        <v>11750.060000000003</v>
      </c>
      <c r="C22" s="86"/>
      <c r="D22" s="28"/>
      <c r="E22" s="86">
        <f>'[3]Yearly Summary'!$B$36</f>
        <v>12661.92</v>
      </c>
      <c r="F22" s="86"/>
      <c r="G22" s="28"/>
      <c r="H22" s="9"/>
      <c r="I22" s="9"/>
      <c r="J22" s="9"/>
      <c r="K22" s="9"/>
      <c r="L22" s="9"/>
      <c r="M22" s="9"/>
      <c r="N22" s="9"/>
    </row>
    <row r="23" spans="1:14" ht="15.75" x14ac:dyDescent="0.25">
      <c r="A23" s="20" t="s">
        <v>121</v>
      </c>
      <c r="B23" s="86">
        <f>'[2]Income &amp; Admin Analysis'!$E$64</f>
        <v>0</v>
      </c>
      <c r="C23" s="86"/>
      <c r="D23" s="28"/>
      <c r="E23" s="86">
        <f>'[3]Yearly Summary'!$B$50</f>
        <v>958.9</v>
      </c>
      <c r="F23" s="86"/>
      <c r="G23" s="28"/>
      <c r="H23" s="9"/>
      <c r="I23" s="9"/>
      <c r="J23" s="9"/>
      <c r="K23" s="9"/>
      <c r="L23" s="9"/>
      <c r="M23" s="9"/>
      <c r="N23" s="9"/>
    </row>
    <row r="24" spans="1:14" ht="15.75" x14ac:dyDescent="0.25">
      <c r="A24" s="20" t="s">
        <v>122</v>
      </c>
      <c r="B24" s="86">
        <f>'[2]Income &amp; Admin Analysis'!$E$65</f>
        <v>1681.64</v>
      </c>
      <c r="C24" s="86"/>
      <c r="D24" s="28"/>
      <c r="E24" s="86">
        <f>'[3]Yearly Summary'!$B$51</f>
        <v>3114.77</v>
      </c>
      <c r="F24" s="86"/>
      <c r="G24" s="28"/>
      <c r="H24" s="9"/>
      <c r="I24" s="9"/>
      <c r="J24" s="9"/>
      <c r="K24" s="9"/>
      <c r="L24" s="9"/>
      <c r="M24" s="9"/>
      <c r="N24" s="9"/>
    </row>
    <row r="25" spans="1:14" ht="15.75" x14ac:dyDescent="0.25">
      <c r="A25" s="20" t="s">
        <v>213</v>
      </c>
      <c r="B25" s="86">
        <f>'[2]Income &amp; Admin Analysis'!$E$66</f>
        <v>3181.2699999999995</v>
      </c>
      <c r="C25" s="86"/>
      <c r="D25" s="28"/>
      <c r="E25" s="86">
        <f>'[3]Yearly Summary'!$B$49</f>
        <v>943.33999999999992</v>
      </c>
      <c r="F25" s="86"/>
      <c r="G25" s="28"/>
      <c r="H25" s="9"/>
      <c r="I25" s="9"/>
      <c r="J25" s="9"/>
      <c r="K25" s="9"/>
      <c r="L25" s="9"/>
      <c r="M25" s="9"/>
      <c r="N25" s="9"/>
    </row>
    <row r="26" spans="1:14" ht="15.75" x14ac:dyDescent="0.25">
      <c r="A26" s="20" t="s">
        <v>123</v>
      </c>
      <c r="B26" s="86">
        <f>'[2]Income &amp; Admin Analysis'!$E$67</f>
        <v>4058.8200000000015</v>
      </c>
      <c r="C26" s="86"/>
      <c r="D26" s="28"/>
      <c r="E26" s="86">
        <f>[6]Sheet1!$H$27</f>
        <v>3448.98</v>
      </c>
      <c r="F26" s="86"/>
      <c r="G26" s="28"/>
      <c r="H26" s="9"/>
      <c r="I26" s="9"/>
      <c r="J26" s="9"/>
      <c r="K26" s="9"/>
      <c r="L26" s="9"/>
      <c r="M26" s="9"/>
      <c r="N26" s="9"/>
    </row>
    <row r="27" spans="1:14" ht="15.75" x14ac:dyDescent="0.25">
      <c r="A27" s="20" t="s">
        <v>124</v>
      </c>
      <c r="B27" s="86">
        <f>'[2]Income &amp; Admin Analysis'!$E$68</f>
        <v>60067.439999999995</v>
      </c>
      <c r="C27" s="86"/>
      <c r="D27" s="28"/>
      <c r="E27" s="86">
        <f>[1]Expenditure!$F$61</f>
        <v>46001.920000000006</v>
      </c>
      <c r="F27" s="86"/>
      <c r="G27" s="28"/>
      <c r="H27" s="9"/>
      <c r="I27" s="9"/>
      <c r="J27" s="9"/>
      <c r="K27" s="9"/>
      <c r="L27" s="9"/>
      <c r="M27" s="9"/>
      <c r="N27" s="9"/>
    </row>
    <row r="28" spans="1:14" ht="15.75" x14ac:dyDescent="0.25">
      <c r="A28" s="20" t="s">
        <v>125</v>
      </c>
      <c r="B28" s="86">
        <f>'[2]Income &amp; Admin Analysis'!$E$69</f>
        <v>1968.3000000000002</v>
      </c>
      <c r="C28" s="86"/>
      <c r="D28" s="28"/>
      <c r="E28" s="86">
        <f>[1]Expenditure!$O$28</f>
        <v>6171.5</v>
      </c>
      <c r="F28" s="86"/>
      <c r="G28" s="28"/>
      <c r="H28" s="9"/>
      <c r="I28" s="9"/>
      <c r="J28" s="9"/>
      <c r="K28" s="9"/>
      <c r="L28" s="9"/>
      <c r="M28" s="9"/>
      <c r="N28" s="9"/>
    </row>
    <row r="29" spans="1:14" ht="15.75" x14ac:dyDescent="0.25">
      <c r="A29" s="20" t="s">
        <v>126</v>
      </c>
      <c r="B29" s="86">
        <f>'[2]Income &amp; Admin Analysis'!$E$70</f>
        <v>1131.96</v>
      </c>
      <c r="C29" s="86"/>
      <c r="D29" s="28"/>
      <c r="E29" s="86">
        <f>[1]Expenditure!$O$11</f>
        <v>2011.82</v>
      </c>
      <c r="F29" s="86"/>
      <c r="G29" s="28"/>
    </row>
    <row r="30" spans="1:14" ht="15.75" x14ac:dyDescent="0.25">
      <c r="A30" s="20" t="s">
        <v>127</v>
      </c>
      <c r="B30" s="86">
        <f>'[2]Income &amp; Admin Analysis'!$E$71</f>
        <v>269.3</v>
      </c>
      <c r="C30" s="86"/>
      <c r="D30" s="28"/>
      <c r="E30" s="86">
        <f>[1]Expenditure!$O$21</f>
        <v>650</v>
      </c>
      <c r="F30" s="86"/>
      <c r="G30" s="28"/>
    </row>
    <row r="31" spans="1:14" ht="15.75" x14ac:dyDescent="0.25">
      <c r="A31" s="20" t="s">
        <v>128</v>
      </c>
      <c r="B31" s="86">
        <f>'[2]Income &amp; Admin Analysis'!$E$72</f>
        <v>1934</v>
      </c>
      <c r="C31" s="86"/>
      <c r="D31" s="28"/>
      <c r="E31" s="86">
        <f>[1]Expenditure!$O$13</f>
        <v>1838.83</v>
      </c>
      <c r="F31" s="86"/>
      <c r="G31" s="28"/>
    </row>
    <row r="32" spans="1:14" ht="15.75" x14ac:dyDescent="0.25">
      <c r="A32" s="20" t="s">
        <v>129</v>
      </c>
      <c r="B32" s="86">
        <f>'[2]Income &amp; Admin Analysis'!$E$73</f>
        <v>9741.8799999999992</v>
      </c>
      <c r="C32" s="86"/>
      <c r="D32" s="28"/>
      <c r="E32" s="86">
        <f>[1]Expenditure!$C$66</f>
        <v>5854</v>
      </c>
      <c r="F32" s="86"/>
      <c r="G32" s="28"/>
    </row>
    <row r="33" spans="1:10" ht="15.75" x14ac:dyDescent="0.25">
      <c r="A33" s="20" t="s">
        <v>130</v>
      </c>
      <c r="B33" s="86">
        <f>'[2]Income &amp; Admin Analysis'!$H$76</f>
        <v>46797.570000000007</v>
      </c>
      <c r="C33" s="86"/>
      <c r="D33" s="28"/>
      <c r="E33" s="86">
        <f>[1]Expenditure!$C$57</f>
        <v>43996.400000000009</v>
      </c>
      <c r="F33" s="86"/>
      <c r="G33" s="28"/>
      <c r="H33" s="9"/>
      <c r="I33" s="9"/>
    </row>
    <row r="34" spans="1:10" ht="15.75" x14ac:dyDescent="0.25">
      <c r="A34" s="34" t="s">
        <v>131</v>
      </c>
      <c r="B34" s="95"/>
      <c r="C34" s="95">
        <f>SUM(B19:B33)</f>
        <v>142762.24000000002</v>
      </c>
      <c r="D34" s="29"/>
      <c r="E34" s="94"/>
      <c r="F34" s="95">
        <f>SUM(E19:E33)</f>
        <v>127832.38000000002</v>
      </c>
      <c r="G34" s="45"/>
    </row>
    <row r="35" spans="1:10" ht="15.75" x14ac:dyDescent="0.25">
      <c r="A35" s="35"/>
      <c r="B35" s="86"/>
      <c r="C35" s="86"/>
      <c r="D35" s="28"/>
      <c r="E35" s="86"/>
      <c r="F35" s="86"/>
      <c r="G35" s="28"/>
      <c r="J35" s="7"/>
    </row>
    <row r="36" spans="1:10" ht="15.75" x14ac:dyDescent="0.25">
      <c r="A36" s="36" t="s">
        <v>132</v>
      </c>
      <c r="B36" s="86"/>
      <c r="C36" s="95">
        <f>C16:C16-C34:C34</f>
        <v>1817.1499999999942</v>
      </c>
      <c r="D36" s="30"/>
      <c r="E36" s="86"/>
      <c r="F36" s="95">
        <f>SUM(F16-F34)</f>
        <v>23362.559999999983</v>
      </c>
      <c r="G36" s="30"/>
    </row>
    <row r="37" spans="1:10" ht="15.75" x14ac:dyDescent="0.25">
      <c r="A37" s="37"/>
      <c r="B37" s="86"/>
      <c r="C37" s="86"/>
      <c r="D37" s="28"/>
      <c r="E37" s="86"/>
      <c r="F37" s="86"/>
      <c r="G37" s="28"/>
      <c r="H37" t="s">
        <v>133</v>
      </c>
    </row>
    <row r="38" spans="1:10" ht="15.75" x14ac:dyDescent="0.25">
      <c r="A38" s="38" t="s">
        <v>134</v>
      </c>
      <c r="B38" s="86"/>
      <c r="C38" s="86"/>
      <c r="D38" s="28"/>
      <c r="E38" s="86"/>
      <c r="F38" s="86"/>
      <c r="G38" s="28"/>
    </row>
    <row r="39" spans="1:10" ht="15.75" x14ac:dyDescent="0.25">
      <c r="A39" s="37" t="s">
        <v>135</v>
      </c>
      <c r="B39" s="86"/>
      <c r="C39" s="86">
        <f>F42</f>
        <v>37779.559999999983</v>
      </c>
      <c r="D39" s="28"/>
      <c r="E39" s="86"/>
      <c r="F39" s="86">
        <v>14417</v>
      </c>
      <c r="G39" s="28"/>
    </row>
    <row r="40" spans="1:10" ht="15.75" x14ac:dyDescent="0.25">
      <c r="A40" s="37"/>
      <c r="B40" s="86"/>
      <c r="C40" s="86"/>
      <c r="D40" s="28"/>
      <c r="E40" s="86"/>
      <c r="F40" s="86"/>
      <c r="G40" s="28"/>
    </row>
    <row r="41" spans="1:10" ht="15.75" x14ac:dyDescent="0.25">
      <c r="A41" s="37"/>
      <c r="B41" s="86"/>
      <c r="C41" s="86"/>
      <c r="D41" s="28"/>
      <c r="E41" s="86"/>
      <c r="F41" s="86"/>
      <c r="G41" s="28"/>
    </row>
    <row r="42" spans="1:10" ht="16.5" thickBot="1" x14ac:dyDescent="0.3">
      <c r="A42" s="37" t="s">
        <v>136</v>
      </c>
      <c r="B42" s="86"/>
      <c r="C42" s="84">
        <f>SUM(C36:C41)</f>
        <v>39596.709999999977</v>
      </c>
      <c r="D42" s="39"/>
      <c r="E42" s="86"/>
      <c r="F42" s="99">
        <f>SUM(F36:F41)</f>
        <v>37779.559999999983</v>
      </c>
      <c r="G42" s="39"/>
    </row>
    <row r="43" spans="1:10" ht="16.5" thickTop="1" x14ac:dyDescent="0.25">
      <c r="A43" s="37"/>
      <c r="B43" s="87"/>
      <c r="C43" s="87"/>
      <c r="D43" s="28"/>
      <c r="E43" s="91"/>
      <c r="F43" s="92"/>
      <c r="G43" s="28"/>
    </row>
    <row r="44" spans="1:10" ht="15.75" x14ac:dyDescent="0.25">
      <c r="A44" s="20"/>
      <c r="B44" s="87"/>
      <c r="C44" s="87"/>
      <c r="D44" s="20"/>
      <c r="E44" s="87"/>
      <c r="F44" s="93"/>
      <c r="G44" s="20"/>
    </row>
    <row r="45" spans="1:10" ht="15.75" x14ac:dyDescent="0.25">
      <c r="A45" s="20"/>
      <c r="B45" s="87"/>
      <c r="C45" s="87"/>
      <c r="D45" s="20"/>
      <c r="E45" s="87"/>
      <c r="F45" s="87"/>
      <c r="G45" s="20"/>
    </row>
    <row r="46" spans="1:10" ht="15.75" x14ac:dyDescent="0.25">
      <c r="A46" s="20"/>
      <c r="B46" s="87"/>
      <c r="C46" s="87"/>
      <c r="D46" s="20"/>
      <c r="E46" s="87"/>
      <c r="F46" s="87"/>
      <c r="G46" s="20"/>
    </row>
    <row r="47" spans="1:10" ht="15.75" x14ac:dyDescent="0.25">
      <c r="A47" s="20"/>
      <c r="B47" s="87"/>
      <c r="C47" s="87"/>
      <c r="D47" s="20"/>
      <c r="E47" s="87"/>
      <c r="F47" s="87"/>
      <c r="G47" s="20"/>
    </row>
    <row r="48" spans="1:10" ht="15.75" x14ac:dyDescent="0.25">
      <c r="A48" s="20"/>
      <c r="B48" s="87"/>
      <c r="C48" s="87"/>
      <c r="D48" s="20"/>
      <c r="E48" s="87"/>
      <c r="F48" s="87"/>
      <c r="G48" s="20"/>
    </row>
    <row r="49" spans="1:7" ht="15.75" x14ac:dyDescent="0.25">
      <c r="A49" s="20"/>
      <c r="B49" s="87"/>
      <c r="C49" s="87"/>
      <c r="D49" s="20"/>
      <c r="E49" s="87"/>
      <c r="F49" s="87"/>
      <c r="G49" s="20"/>
    </row>
    <row r="50" spans="1:7" ht="15.75" x14ac:dyDescent="0.25">
      <c r="A50" s="20"/>
      <c r="B50" s="87"/>
      <c r="C50" s="87"/>
      <c r="D50" s="20"/>
      <c r="E50" s="87"/>
      <c r="F50" s="87"/>
      <c r="G50" s="20"/>
    </row>
    <row r="51" spans="1:7" ht="15.75" x14ac:dyDescent="0.25">
      <c r="A51" s="20" t="s">
        <v>178</v>
      </c>
      <c r="B51" s="87"/>
      <c r="C51" s="87"/>
      <c r="D51" s="20"/>
      <c r="E51" s="87"/>
      <c r="F51" s="87"/>
      <c r="G51" s="20"/>
    </row>
    <row r="52" spans="1:7" ht="15.75" x14ac:dyDescent="0.25">
      <c r="A52" s="27" t="s">
        <v>179</v>
      </c>
      <c r="B52" s="87"/>
      <c r="C52" s="87"/>
      <c r="D52" s="20"/>
      <c r="E52" s="87"/>
      <c r="F52" s="87"/>
      <c r="G52" s="20"/>
    </row>
    <row r="53" spans="1:7" ht="15.75" x14ac:dyDescent="0.25">
      <c r="A53" s="20" t="s">
        <v>214</v>
      </c>
      <c r="B53" s="86">
        <f>'[2]Income &amp; Admin Analysis'!$F$91</f>
        <v>0</v>
      </c>
      <c r="C53" s="86"/>
      <c r="D53" s="86"/>
      <c r="E53" s="86">
        <v>80</v>
      </c>
      <c r="F53" s="87"/>
      <c r="G53" s="20"/>
    </row>
    <row r="54" spans="1:7" ht="15.75" x14ac:dyDescent="0.25">
      <c r="A54" s="20" t="s">
        <v>180</v>
      </c>
      <c r="B54" s="86">
        <f>'[2]Income &amp; Admin Analysis'!$F$92</f>
        <v>0</v>
      </c>
      <c r="C54" s="86"/>
      <c r="D54" s="86"/>
      <c r="E54" s="86">
        <v>150</v>
      </c>
      <c r="F54" s="87"/>
      <c r="G54" s="20"/>
    </row>
    <row r="55" spans="1:7" ht="15.75" x14ac:dyDescent="0.25">
      <c r="A55" s="20" t="s">
        <v>181</v>
      </c>
      <c r="B55" s="86">
        <f>'[2]Income &amp; Admin Analysis'!$F$93</f>
        <v>6793.85</v>
      </c>
      <c r="C55" s="86"/>
      <c r="D55" s="86"/>
      <c r="E55" s="86">
        <v>9738.5</v>
      </c>
      <c r="F55" s="87"/>
      <c r="G55" s="20"/>
    </row>
    <row r="56" spans="1:7" ht="15.75" x14ac:dyDescent="0.25">
      <c r="A56" s="20" t="s">
        <v>182</v>
      </c>
      <c r="B56" s="86">
        <f>'[2]Sales Invoice List'!$J$297</f>
        <v>1674.6000000000004</v>
      </c>
      <c r="C56" s="86"/>
      <c r="D56" s="86"/>
      <c r="E56" s="86">
        <v>652</v>
      </c>
      <c r="F56" s="90"/>
      <c r="G56" s="54"/>
    </row>
    <row r="57" spans="1:7" ht="15.75" x14ac:dyDescent="0.25">
      <c r="A57" s="20" t="s">
        <v>215</v>
      </c>
      <c r="B57" s="86">
        <f>'[2]Income &amp; Admin Analysis'!$F$95</f>
        <v>0</v>
      </c>
      <c r="C57" s="86"/>
      <c r="D57" s="86"/>
      <c r="E57" s="86">
        <v>5994</v>
      </c>
      <c r="F57" s="87"/>
      <c r="G57" s="20"/>
    </row>
    <row r="58" spans="1:7" ht="15.75" x14ac:dyDescent="0.25">
      <c r="A58" s="20" t="s">
        <v>183</v>
      </c>
      <c r="B58" s="86">
        <f>'[2]Income &amp; Admin Analysis'!$F$96</f>
        <v>0</v>
      </c>
      <c r="C58" s="86"/>
      <c r="D58" s="86"/>
      <c r="E58" s="86">
        <v>8975</v>
      </c>
      <c r="F58" s="87"/>
      <c r="G58" s="20"/>
    </row>
    <row r="59" spans="1:7" ht="15.75" x14ac:dyDescent="0.25">
      <c r="A59" s="20" t="s">
        <v>184</v>
      </c>
      <c r="B59" s="86">
        <f>'[2]Income &amp; Admin Analysis'!$F$97</f>
        <v>0</v>
      </c>
      <c r="C59" s="86"/>
      <c r="D59" s="86"/>
      <c r="E59" s="86">
        <v>262.5</v>
      </c>
      <c r="F59" s="87"/>
      <c r="G59" s="20"/>
    </row>
    <row r="60" spans="1:7" ht="15.75" x14ac:dyDescent="0.25">
      <c r="A60" s="20" t="s">
        <v>216</v>
      </c>
      <c r="B60" s="86">
        <f>'[2]Income &amp; Admin Analysis'!$F$98</f>
        <v>1500</v>
      </c>
      <c r="C60" s="86"/>
      <c r="D60" s="86"/>
      <c r="E60" s="86">
        <v>1500</v>
      </c>
      <c r="F60" s="87"/>
      <c r="G60" s="20"/>
    </row>
    <row r="61" spans="1:7" ht="15.75" x14ac:dyDescent="0.25">
      <c r="A61" s="20" t="s">
        <v>217</v>
      </c>
      <c r="B61" s="86">
        <f>'[2]Income &amp; Admin Analysis'!$F$99</f>
        <v>0</v>
      </c>
      <c r="C61" s="86"/>
      <c r="D61" s="86"/>
      <c r="E61" s="86">
        <v>2962</v>
      </c>
      <c r="F61" s="87"/>
      <c r="G61" s="20"/>
    </row>
    <row r="62" spans="1:7" ht="15.75" x14ac:dyDescent="0.25">
      <c r="A62" s="20" t="s">
        <v>22</v>
      </c>
      <c r="B62" s="86">
        <f>'[2]Income &amp; Admin Analysis'!$F$100</f>
        <v>138</v>
      </c>
      <c r="C62" s="86"/>
      <c r="D62" s="82"/>
      <c r="E62" s="82"/>
      <c r="F62" s="87"/>
      <c r="G62" s="20"/>
    </row>
    <row r="63" spans="1:7" ht="15.75" x14ac:dyDescent="0.25">
      <c r="A63" s="27" t="s">
        <v>62</v>
      </c>
      <c r="B63" s="95">
        <f>SUM(B55:B62)</f>
        <v>10106.450000000001</v>
      </c>
      <c r="C63" s="86"/>
      <c r="D63" s="86"/>
      <c r="E63" s="95">
        <f>SUM(E53:E61)</f>
        <v>30314</v>
      </c>
      <c r="F63" s="87"/>
    </row>
    <row r="64" spans="1:7" ht="15.75" x14ac:dyDescent="0.25">
      <c r="A64" s="20"/>
      <c r="B64" s="87"/>
      <c r="C64" s="87"/>
      <c r="D64" s="20"/>
      <c r="E64" s="20"/>
      <c r="F64" s="20"/>
    </row>
    <row r="65" spans="1:6" ht="15.75" x14ac:dyDescent="0.25">
      <c r="A65" s="20"/>
      <c r="B65" s="20"/>
      <c r="C65" s="20"/>
      <c r="D65" s="20"/>
      <c r="E65" s="20"/>
      <c r="F65" s="20"/>
    </row>
  </sheetData>
  <mergeCells count="4">
    <mergeCell ref="E6:F6"/>
    <mergeCell ref="A1:G1"/>
    <mergeCell ref="A3:F3"/>
    <mergeCell ref="B6:C6"/>
  </mergeCells>
  <pageMargins left="0.7" right="0.7" top="0.75" bottom="0.75" header="0.3" footer="0.3"/>
  <pageSetup paperSize="9" scale="70" orientation="portrait" verticalDpi="0" r:id="rId1"/>
  <headerFooter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view="pageLayout" topLeftCell="A4" zoomScaleNormal="100" workbookViewId="0">
      <selection activeCell="C13" sqref="C13"/>
    </sheetView>
  </sheetViews>
  <sheetFormatPr defaultRowHeight="15" x14ac:dyDescent="0.25"/>
  <cols>
    <col min="1" max="1" width="27.5703125" style="2" customWidth="1"/>
    <col min="2" max="2" width="11.7109375" customWidth="1"/>
    <col min="3" max="3" width="11.5703125" bestFit="1" customWidth="1"/>
  </cols>
  <sheetData>
    <row r="1" spans="1:15" ht="21" x14ac:dyDescent="0.35">
      <c r="A1" s="158" t="s">
        <v>0</v>
      </c>
      <c r="B1" s="158"/>
      <c r="C1" s="158"/>
      <c r="D1" s="158"/>
      <c r="E1" s="158"/>
      <c r="F1" s="158"/>
      <c r="G1" s="158"/>
      <c r="H1" s="158"/>
    </row>
    <row r="3" spans="1:15" ht="18.75" x14ac:dyDescent="0.3">
      <c r="A3" s="159" t="s">
        <v>225</v>
      </c>
      <c r="B3" s="159"/>
      <c r="C3" s="159"/>
      <c r="D3" s="159"/>
      <c r="E3" s="159"/>
      <c r="F3" s="159"/>
      <c r="G3" s="159"/>
      <c r="H3" s="159"/>
    </row>
    <row r="6" spans="1:15" ht="15.75" x14ac:dyDescent="0.25">
      <c r="A6" s="27"/>
      <c r="B6" s="160" t="s">
        <v>253</v>
      </c>
      <c r="C6" s="160"/>
      <c r="D6" s="20"/>
      <c r="E6" s="50"/>
      <c r="F6" s="160" t="s">
        <v>185</v>
      </c>
      <c r="G6" s="160"/>
      <c r="H6" s="20"/>
    </row>
    <row r="7" spans="1:15" s="2" customFormat="1" ht="15.75" x14ac:dyDescent="0.25">
      <c r="A7" s="27"/>
      <c r="B7" s="59" t="s">
        <v>39</v>
      </c>
      <c r="C7" s="59" t="s">
        <v>39</v>
      </c>
      <c r="D7" s="59"/>
      <c r="E7" s="59"/>
      <c r="F7" s="59" t="s">
        <v>39</v>
      </c>
      <c r="G7" s="59" t="s">
        <v>39</v>
      </c>
      <c r="H7" s="59"/>
    </row>
    <row r="8" spans="1:15" ht="15.75" x14ac:dyDescent="0.25">
      <c r="A8" s="27" t="s">
        <v>101</v>
      </c>
      <c r="B8" s="57"/>
      <c r="C8" s="53">
        <f>'I &amp; E'!B8</f>
        <v>24903.739999999998</v>
      </c>
      <c r="D8" s="57"/>
      <c r="E8" s="52"/>
      <c r="F8" s="52"/>
      <c r="G8" s="52">
        <v>28078</v>
      </c>
      <c r="H8" s="52"/>
    </row>
    <row r="9" spans="1:15" ht="15.75" x14ac:dyDescent="0.25">
      <c r="A9" s="27" t="s">
        <v>102</v>
      </c>
      <c r="B9" s="57"/>
      <c r="C9" s="53"/>
      <c r="D9" s="57"/>
      <c r="E9" s="58"/>
      <c r="F9" s="52"/>
      <c r="G9" s="58">
        <v>40</v>
      </c>
      <c r="H9" s="58"/>
    </row>
    <row r="10" spans="1:15" ht="15.75" x14ac:dyDescent="0.25">
      <c r="A10" s="27" t="s">
        <v>103</v>
      </c>
      <c r="B10" s="53">
        <f>-F11</f>
        <v>1684</v>
      </c>
      <c r="D10" s="57"/>
      <c r="E10" s="58"/>
      <c r="F10" s="52">
        <v>2826</v>
      </c>
      <c r="G10" s="58"/>
      <c r="H10" s="58"/>
    </row>
    <row r="11" spans="1:15" ht="15.75" x14ac:dyDescent="0.25">
      <c r="A11" s="27" t="s">
        <v>104</v>
      </c>
      <c r="B11" s="53">
        <f>-'Balance Sheet'!C9</f>
        <v>-1571</v>
      </c>
      <c r="D11" s="57"/>
      <c r="E11" s="58"/>
      <c r="F11" s="52">
        <v>-1684</v>
      </c>
      <c r="G11" s="58"/>
      <c r="H11" s="58"/>
    </row>
    <row r="12" spans="1:15" ht="15.75" x14ac:dyDescent="0.25">
      <c r="A12" s="56" t="s">
        <v>105</v>
      </c>
      <c r="B12" s="53">
        <f>'I &amp; E'!B22</f>
        <v>11750.060000000003</v>
      </c>
      <c r="D12" s="57"/>
      <c r="E12" s="58"/>
      <c r="F12" s="100">
        <v>12662</v>
      </c>
      <c r="G12" s="58"/>
      <c r="H12" s="58"/>
    </row>
    <row r="13" spans="1:15" ht="15.75" x14ac:dyDescent="0.25">
      <c r="A13" s="27"/>
      <c r="B13" s="101"/>
      <c r="C13" s="53">
        <f>-SUM(B10:B12)</f>
        <v>-11863.060000000003</v>
      </c>
      <c r="D13" s="57"/>
      <c r="E13" s="58"/>
      <c r="F13" s="52"/>
      <c r="G13" s="58">
        <f>-SUM(F10:F12)</f>
        <v>-13804</v>
      </c>
      <c r="H13" s="58"/>
    </row>
    <row r="14" spans="1:15" ht="15.75" x14ac:dyDescent="0.25">
      <c r="A14" s="27"/>
      <c r="B14" s="57"/>
      <c r="C14" s="57"/>
      <c r="D14" s="57"/>
      <c r="E14" s="58"/>
      <c r="F14" s="52"/>
      <c r="G14" s="58"/>
      <c r="H14" s="58"/>
    </row>
    <row r="15" spans="1:15" ht="15.75" x14ac:dyDescent="0.25">
      <c r="A15" s="27" t="s">
        <v>106</v>
      </c>
      <c r="B15" s="57"/>
      <c r="C15" s="45">
        <f>SUM(C8:C14)</f>
        <v>13040.679999999995</v>
      </c>
      <c r="D15" s="48">
        <v>0.53</v>
      </c>
      <c r="E15" s="51"/>
      <c r="F15" s="60"/>
      <c r="G15" s="51">
        <f>SUM(G8:G13)</f>
        <v>14314</v>
      </c>
      <c r="H15" s="64">
        <v>0.51</v>
      </c>
      <c r="J15" s="9"/>
      <c r="K15" s="9"/>
      <c r="L15" s="9"/>
      <c r="M15" s="9"/>
      <c r="N15" s="9"/>
      <c r="O15" s="9"/>
    </row>
    <row r="16" spans="1:15" ht="15.75" x14ac:dyDescent="0.25">
      <c r="A16" s="27"/>
      <c r="B16" s="57"/>
      <c r="C16" s="57"/>
      <c r="D16" s="57"/>
      <c r="E16" s="58"/>
      <c r="F16" s="52"/>
      <c r="G16" s="58"/>
      <c r="H16" s="58"/>
      <c r="J16" s="9"/>
      <c r="K16" s="9"/>
      <c r="L16" s="9"/>
      <c r="M16" s="9"/>
      <c r="N16" s="9"/>
      <c r="O16" s="9"/>
    </row>
    <row r="17" spans="1:15" ht="15.75" x14ac:dyDescent="0.25">
      <c r="H17" s="58"/>
      <c r="J17" s="9"/>
      <c r="K17" s="9"/>
      <c r="L17" s="9"/>
      <c r="M17" s="9"/>
      <c r="N17" s="9"/>
      <c r="O17" s="9"/>
    </row>
    <row r="18" spans="1:15" ht="15.75" x14ac:dyDescent="0.25">
      <c r="H18" s="58"/>
      <c r="J18" s="9"/>
      <c r="K18" s="9"/>
      <c r="L18" s="9"/>
      <c r="M18" s="9"/>
      <c r="N18" s="9"/>
      <c r="O18" s="9"/>
    </row>
    <row r="19" spans="1:15" ht="15.75" x14ac:dyDescent="0.25">
      <c r="H19" s="58"/>
      <c r="J19" s="9"/>
      <c r="K19" s="9"/>
      <c r="L19" s="9"/>
      <c r="M19" s="9"/>
      <c r="N19" s="9"/>
      <c r="O19" s="9"/>
    </row>
    <row r="20" spans="1:15" ht="15.75" x14ac:dyDescent="0.25">
      <c r="H20" s="58"/>
    </row>
    <row r="21" spans="1:15" ht="15.75" x14ac:dyDescent="0.25">
      <c r="A21" s="27" t="s">
        <v>107</v>
      </c>
      <c r="B21" s="53">
        <f>'I &amp; E'!B25:C25</f>
        <v>3181.2699999999995</v>
      </c>
      <c r="C21" s="53"/>
      <c r="D21" s="57"/>
      <c r="E21" s="58"/>
      <c r="F21" s="52">
        <v>943</v>
      </c>
      <c r="G21" s="58"/>
      <c r="H21" s="58"/>
    </row>
    <row r="22" spans="1:15" ht="15.75" x14ac:dyDescent="0.25">
      <c r="A22" s="27" t="s">
        <v>186</v>
      </c>
      <c r="B22" s="53"/>
      <c r="C22" s="53"/>
      <c r="D22" s="57"/>
      <c r="E22" s="57"/>
      <c r="F22" s="58">
        <v>959</v>
      </c>
      <c r="G22" s="58"/>
      <c r="H22" s="58"/>
    </row>
    <row r="23" spans="1:15" ht="15.75" x14ac:dyDescent="0.25">
      <c r="A23" s="27" t="s">
        <v>108</v>
      </c>
      <c r="B23" s="115">
        <f>'I &amp; E'!B24</f>
        <v>1681.64</v>
      </c>
      <c r="C23" s="53"/>
      <c r="D23" s="57"/>
      <c r="E23" s="58"/>
      <c r="F23" s="57">
        <v>3115</v>
      </c>
      <c r="G23" s="58"/>
      <c r="H23" s="57"/>
    </row>
    <row r="24" spans="1:15" ht="15.75" x14ac:dyDescent="0.25">
      <c r="A24" s="56"/>
      <c r="B24" s="53"/>
      <c r="C24" s="53">
        <f>-SUM(B21:B23)</f>
        <v>-4862.91</v>
      </c>
      <c r="D24" s="57"/>
      <c r="E24" s="58"/>
      <c r="F24" s="61"/>
      <c r="G24" s="58">
        <v>-5017</v>
      </c>
    </row>
    <row r="25" spans="1:15" ht="15.75" x14ac:dyDescent="0.25">
      <c r="A25" s="56"/>
      <c r="B25" s="57"/>
      <c r="C25" s="57"/>
      <c r="D25" s="57"/>
      <c r="E25" s="58"/>
      <c r="F25" s="58"/>
      <c r="G25" s="58"/>
    </row>
    <row r="26" spans="1:15" ht="16.5" thickBot="1" x14ac:dyDescent="0.3">
      <c r="A26" s="56" t="s">
        <v>109</v>
      </c>
      <c r="B26" s="57"/>
      <c r="C26" s="47">
        <f>C15+C24</f>
        <v>8177.769999999995</v>
      </c>
      <c r="D26" s="59"/>
      <c r="E26" s="58"/>
      <c r="F26" s="58"/>
      <c r="G26" s="62">
        <f>SUM(G15:G25)</f>
        <v>9297</v>
      </c>
    </row>
    <row r="27" spans="1:15" ht="16.5" thickTop="1" x14ac:dyDescent="0.25">
      <c r="A27" s="27"/>
      <c r="B27" s="52"/>
      <c r="C27" s="63"/>
      <c r="D27" s="58"/>
      <c r="E27" s="58"/>
      <c r="F27" s="58"/>
      <c r="G27" s="58"/>
    </row>
  </sheetData>
  <mergeCells count="4">
    <mergeCell ref="A3:H3"/>
    <mergeCell ref="F6:G6"/>
    <mergeCell ref="A1:H1"/>
    <mergeCell ref="B6:C6"/>
  </mergeCells>
  <pageMargins left="0.7" right="0.7" top="0.75" bottom="0.75" header="0.3" footer="0.3"/>
  <pageSetup paperSize="9" scale="90" orientation="portrait" verticalDpi="0" r:id="rId1"/>
  <headerFooter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view="pageLayout" zoomScaleNormal="100" workbookViewId="0">
      <selection activeCell="A4" sqref="A4"/>
    </sheetView>
  </sheetViews>
  <sheetFormatPr defaultRowHeight="15" x14ac:dyDescent="0.25"/>
  <cols>
    <col min="1" max="1" width="27.28515625" customWidth="1"/>
    <col min="3" max="3" width="12.28515625" bestFit="1" customWidth="1"/>
    <col min="6" max="6" width="12.28515625" bestFit="1" customWidth="1"/>
  </cols>
  <sheetData>
    <row r="1" spans="1:7" ht="18.75" x14ac:dyDescent="0.3">
      <c r="A1" s="161" t="s">
        <v>0</v>
      </c>
      <c r="B1" s="161"/>
      <c r="C1" s="161"/>
      <c r="D1" s="161"/>
      <c r="E1" s="161"/>
      <c r="F1" s="161"/>
      <c r="G1" s="161"/>
    </row>
    <row r="3" spans="1:7" ht="15.75" x14ac:dyDescent="0.25">
      <c r="A3" s="160" t="s">
        <v>341</v>
      </c>
      <c r="B3" s="160"/>
      <c r="C3" s="160"/>
      <c r="D3" s="160"/>
      <c r="E3" s="160"/>
      <c r="F3" s="160"/>
      <c r="G3" s="160"/>
    </row>
    <row r="6" spans="1:7" ht="15.75" x14ac:dyDescent="0.25">
      <c r="A6" s="20"/>
      <c r="B6" s="20"/>
      <c r="C6" s="27" t="s">
        <v>221</v>
      </c>
      <c r="D6" s="20"/>
      <c r="F6" s="50" t="s">
        <v>226</v>
      </c>
    </row>
    <row r="7" spans="1:7" s="2" customFormat="1" ht="15.75" x14ac:dyDescent="0.25">
      <c r="A7" s="27"/>
      <c r="B7" s="27"/>
      <c r="C7" s="89"/>
      <c r="D7" s="89"/>
      <c r="E7" s="102"/>
      <c r="F7" s="89"/>
    </row>
    <row r="8" spans="1:7" ht="15.75" x14ac:dyDescent="0.25">
      <c r="A8" s="27" t="s">
        <v>96</v>
      </c>
      <c r="B8" s="20"/>
      <c r="C8" s="86">
        <f>F13</f>
        <v>4851</v>
      </c>
      <c r="D8" s="86"/>
      <c r="E8" s="82"/>
      <c r="F8" s="86">
        <v>3361</v>
      </c>
    </row>
    <row r="9" spans="1:7" ht="15.75" x14ac:dyDescent="0.25">
      <c r="A9" s="20" t="s">
        <v>97</v>
      </c>
      <c r="B9" s="20"/>
      <c r="C9" s="86">
        <f>'[2]Bankings (Community)'!$G$50</f>
        <v>10398.049999999999</v>
      </c>
      <c r="D9" s="86"/>
      <c r="E9" s="82"/>
      <c r="F9" s="86">
        <v>9739</v>
      </c>
    </row>
    <row r="10" spans="1:7" ht="15.75" x14ac:dyDescent="0.25">
      <c r="A10" s="20" t="s">
        <v>98</v>
      </c>
      <c r="B10" s="20"/>
      <c r="C10" s="86">
        <f>-'[2]Bankings (Community)'!$G$51</f>
        <v>-9073.6</v>
      </c>
      <c r="D10" s="86"/>
      <c r="E10" s="82"/>
      <c r="F10" s="86">
        <v>-4800</v>
      </c>
    </row>
    <row r="11" spans="1:7" ht="15.75" x14ac:dyDescent="0.25">
      <c r="A11" s="20" t="s">
        <v>99</v>
      </c>
      <c r="B11" s="20"/>
      <c r="C11" s="86">
        <f>-'[2]Bankings (Community)'!$G$52</f>
        <v>-4427.3900000000003</v>
      </c>
      <c r="D11" s="86"/>
      <c r="E11" s="82"/>
      <c r="F11" s="86">
        <v>-3449</v>
      </c>
    </row>
    <row r="12" spans="1:7" ht="15.75" x14ac:dyDescent="0.25">
      <c r="A12" s="20"/>
      <c r="B12" s="20"/>
      <c r="C12" s="86"/>
      <c r="D12" s="86"/>
      <c r="E12" s="82"/>
      <c r="F12" s="86"/>
    </row>
    <row r="13" spans="1:7" ht="15.75" x14ac:dyDescent="0.25">
      <c r="A13" s="27" t="s">
        <v>100</v>
      </c>
      <c r="B13" s="20"/>
      <c r="C13" s="95">
        <f>SUM(C8:C12)</f>
        <v>1748.0599999999986</v>
      </c>
      <c r="D13" s="86"/>
      <c r="E13" s="82"/>
      <c r="F13" s="95">
        <f>SUM(F8:F12)</f>
        <v>4851</v>
      </c>
    </row>
  </sheetData>
  <mergeCells count="2">
    <mergeCell ref="A1:G1"/>
    <mergeCell ref="A3:G3"/>
  </mergeCells>
  <pageMargins left="0.7" right="0.7" top="0.75" bottom="0.75" header="0.3" footer="0.3"/>
  <pageSetup paperSize="9" scale="98" orientation="portrait" verticalDpi="0" r:id="rId1"/>
  <headerFooter>
    <oddFooter>&amp;CPage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view="pageLayout" topLeftCell="A37" zoomScaleNormal="100" workbookViewId="0">
      <selection activeCell="A81" sqref="A81:A83"/>
    </sheetView>
  </sheetViews>
  <sheetFormatPr defaultRowHeight="15.75" x14ac:dyDescent="0.25"/>
  <cols>
    <col min="1" max="1" width="31.28515625" customWidth="1"/>
    <col min="3" max="3" width="11.5703125" bestFit="1" customWidth="1"/>
    <col min="4" max="4" width="11" style="86" customWidth="1"/>
  </cols>
  <sheetData>
    <row r="1" spans="1:6" ht="18.75" x14ac:dyDescent="0.3">
      <c r="A1" s="161" t="s">
        <v>0</v>
      </c>
      <c r="B1" s="161"/>
      <c r="C1" s="161"/>
      <c r="D1" s="161"/>
      <c r="E1" s="161"/>
      <c r="F1" s="161"/>
    </row>
    <row r="3" spans="1:6" x14ac:dyDescent="0.25">
      <c r="A3" s="160" t="s">
        <v>227</v>
      </c>
      <c r="B3" s="160"/>
      <c r="C3" s="160"/>
      <c r="D3" s="160"/>
      <c r="E3" s="160"/>
      <c r="F3" s="160"/>
    </row>
    <row r="6" spans="1:6" ht="18.75" x14ac:dyDescent="0.3">
      <c r="A6" s="18"/>
      <c r="B6" s="19"/>
      <c r="C6" s="19"/>
      <c r="D6" s="116"/>
    </row>
    <row r="8" spans="1:6" x14ac:dyDescent="0.25">
      <c r="A8" s="27" t="s">
        <v>93</v>
      </c>
      <c r="C8" s="44"/>
      <c r="D8" s="83" t="s">
        <v>94</v>
      </c>
      <c r="E8" s="20"/>
    </row>
    <row r="9" spans="1:6" x14ac:dyDescent="0.25">
      <c r="A9" s="20"/>
      <c r="B9" s="22"/>
      <c r="C9" s="20"/>
      <c r="E9" s="20"/>
    </row>
    <row r="10" spans="1:6" x14ac:dyDescent="0.25">
      <c r="A10" s="20" t="s">
        <v>190</v>
      </c>
      <c r="B10" s="20"/>
      <c r="C10" s="86"/>
      <c r="D10" s="86">
        <f>100+80+80+100+80+80+60+80+60+80+80+80+80+80</f>
        <v>1120</v>
      </c>
      <c r="E10" s="23"/>
      <c r="F10" s="85"/>
    </row>
    <row r="11" spans="1:6" x14ac:dyDescent="0.25">
      <c r="A11" s="118" t="s">
        <v>228</v>
      </c>
      <c r="B11" s="20"/>
      <c r="C11" s="86"/>
      <c r="D11" s="86">
        <f>125-24+2+17</f>
        <v>120</v>
      </c>
      <c r="F11" s="85"/>
    </row>
    <row r="12" spans="1:6" x14ac:dyDescent="0.25">
      <c r="A12" s="118" t="s">
        <v>228</v>
      </c>
      <c r="B12" s="20"/>
      <c r="C12" s="86"/>
      <c r="D12" s="86">
        <f>136+136+102+6+34+102+102</f>
        <v>618</v>
      </c>
      <c r="F12" s="85"/>
    </row>
    <row r="13" spans="1:6" x14ac:dyDescent="0.25">
      <c r="A13" s="118" t="s">
        <v>242</v>
      </c>
      <c r="B13" s="20"/>
      <c r="C13" s="86"/>
      <c r="D13" s="86">
        <f>50+68+68+68</f>
        <v>254</v>
      </c>
      <c r="F13" s="85"/>
    </row>
    <row r="14" spans="1:6" x14ac:dyDescent="0.25">
      <c r="A14" s="118" t="s">
        <v>243</v>
      </c>
      <c r="B14" s="20"/>
      <c r="C14" s="86"/>
      <c r="D14" s="86">
        <f>83+34+306</f>
        <v>423</v>
      </c>
      <c r="F14" s="85"/>
    </row>
    <row r="15" spans="1:6" x14ac:dyDescent="0.25">
      <c r="A15" s="118" t="s">
        <v>237</v>
      </c>
      <c r="B15" s="20"/>
      <c r="C15" s="86"/>
      <c r="D15" s="86">
        <f>500+500+500+500</f>
        <v>2000</v>
      </c>
      <c r="F15" s="85"/>
    </row>
    <row r="16" spans="1:6" x14ac:dyDescent="0.25">
      <c r="A16" s="118" t="s">
        <v>244</v>
      </c>
      <c r="B16" s="20"/>
      <c r="C16" s="116"/>
      <c r="D16" s="86">
        <f>20</f>
        <v>20</v>
      </c>
      <c r="F16" s="85"/>
    </row>
    <row r="17" spans="1:6" x14ac:dyDescent="0.25">
      <c r="A17" s="118" t="s">
        <v>245</v>
      </c>
      <c r="B17" s="20"/>
      <c r="C17" s="116"/>
      <c r="D17" s="86">
        <f>50</f>
        <v>50</v>
      </c>
      <c r="F17" s="85"/>
    </row>
    <row r="18" spans="1:6" x14ac:dyDescent="0.25">
      <c r="A18" s="118" t="s">
        <v>246</v>
      </c>
      <c r="B18" s="20"/>
      <c r="C18" s="116"/>
      <c r="D18" s="86">
        <f>60+40</f>
        <v>100</v>
      </c>
      <c r="F18" s="85"/>
    </row>
    <row r="19" spans="1:6" x14ac:dyDescent="0.25">
      <c r="A19" s="20" t="s">
        <v>247</v>
      </c>
      <c r="B19" s="20"/>
      <c r="C19" s="116"/>
      <c r="D19" s="86">
        <f>20</f>
        <v>20</v>
      </c>
      <c r="F19" s="85"/>
    </row>
    <row r="20" spans="1:6" x14ac:dyDescent="0.25">
      <c r="A20" s="20" t="s">
        <v>191</v>
      </c>
      <c r="B20" s="20"/>
      <c r="C20" s="116"/>
      <c r="D20" s="86">
        <f>55+55+64</f>
        <v>174</v>
      </c>
      <c r="F20" s="85"/>
    </row>
    <row r="21" spans="1:6" x14ac:dyDescent="0.25">
      <c r="A21" s="20" t="s">
        <v>19</v>
      </c>
      <c r="B21" s="20"/>
      <c r="C21" s="117"/>
      <c r="D21" s="86">
        <f>320</f>
        <v>320</v>
      </c>
      <c r="F21" s="85"/>
    </row>
    <row r="22" spans="1:6" x14ac:dyDescent="0.25">
      <c r="A22" s="20" t="s">
        <v>248</v>
      </c>
      <c r="B22" s="20"/>
      <c r="C22" s="117"/>
      <c r="D22" s="86">
        <f>110</f>
        <v>110</v>
      </c>
      <c r="F22" s="85"/>
    </row>
    <row r="23" spans="1:6" x14ac:dyDescent="0.25">
      <c r="A23" s="20" t="s">
        <v>249</v>
      </c>
      <c r="B23" s="20"/>
      <c r="C23" s="97"/>
      <c r="D23" s="86">
        <f>743</f>
        <v>743</v>
      </c>
      <c r="F23" s="85"/>
    </row>
    <row r="24" spans="1:6" x14ac:dyDescent="0.25">
      <c r="A24" s="20" t="s">
        <v>55</v>
      </c>
      <c r="B24" s="20"/>
      <c r="C24" s="97"/>
      <c r="D24" s="86">
        <f>100</f>
        <v>100</v>
      </c>
      <c r="F24" s="85"/>
    </row>
    <row r="25" spans="1:6" x14ac:dyDescent="0.25">
      <c r="A25" s="20" t="s">
        <v>250</v>
      </c>
      <c r="B25" s="20"/>
      <c r="C25" s="86"/>
      <c r="D25" s="86">
        <f>450</f>
        <v>450</v>
      </c>
      <c r="F25" s="85"/>
    </row>
    <row r="26" spans="1:6" x14ac:dyDescent="0.25">
      <c r="A26" s="20" t="s">
        <v>95</v>
      </c>
      <c r="D26" s="86">
        <f>50</f>
        <v>50</v>
      </c>
      <c r="F26" s="85"/>
    </row>
    <row r="27" spans="1:6" x14ac:dyDescent="0.25">
      <c r="A27" s="20" t="s">
        <v>258</v>
      </c>
      <c r="D27" s="86">
        <f>30</f>
        <v>30</v>
      </c>
      <c r="F27" s="85"/>
    </row>
    <row r="28" spans="1:6" x14ac:dyDescent="0.25">
      <c r="A28" s="20" t="s">
        <v>259</v>
      </c>
      <c r="D28" s="86">
        <f>20+20</f>
        <v>40</v>
      </c>
      <c r="F28" s="85"/>
    </row>
    <row r="29" spans="1:6" x14ac:dyDescent="0.25">
      <c r="A29" s="20" t="s">
        <v>260</v>
      </c>
      <c r="D29" s="86">
        <f>180</f>
        <v>180</v>
      </c>
      <c r="F29" s="85"/>
    </row>
    <row r="30" spans="1:6" x14ac:dyDescent="0.25">
      <c r="A30" s="20" t="s">
        <v>265</v>
      </c>
      <c r="D30" s="86">
        <f>30</f>
        <v>30</v>
      </c>
      <c r="F30" s="85"/>
    </row>
    <row r="31" spans="1:6" x14ac:dyDescent="0.25">
      <c r="A31" s="20" t="s">
        <v>261</v>
      </c>
      <c r="D31" s="86">
        <f>30</f>
        <v>30</v>
      </c>
      <c r="F31" s="85"/>
    </row>
    <row r="32" spans="1:6" x14ac:dyDescent="0.25">
      <c r="A32" s="20" t="s">
        <v>262</v>
      </c>
      <c r="D32" s="86">
        <f>30</f>
        <v>30</v>
      </c>
      <c r="F32" s="85"/>
    </row>
    <row r="33" spans="1:6" x14ac:dyDescent="0.25">
      <c r="A33" s="20" t="s">
        <v>188</v>
      </c>
      <c r="D33" s="86">
        <f>60</f>
        <v>60</v>
      </c>
      <c r="F33" s="85"/>
    </row>
    <row r="34" spans="1:6" x14ac:dyDescent="0.25">
      <c r="A34" s="20" t="s">
        <v>266</v>
      </c>
      <c r="D34" s="86">
        <f>30</f>
        <v>30</v>
      </c>
      <c r="F34" s="85"/>
    </row>
    <row r="35" spans="1:6" x14ac:dyDescent="0.25">
      <c r="A35" s="20" t="s">
        <v>263</v>
      </c>
      <c r="D35" s="86">
        <f>30</f>
        <v>30</v>
      </c>
      <c r="F35" s="85"/>
    </row>
    <row r="36" spans="1:6" x14ac:dyDescent="0.25">
      <c r="A36" s="20" t="s">
        <v>267</v>
      </c>
      <c r="D36" s="86">
        <f>30</f>
        <v>30</v>
      </c>
      <c r="F36" s="85"/>
    </row>
    <row r="37" spans="1:6" x14ac:dyDescent="0.25">
      <c r="A37" s="20" t="s">
        <v>189</v>
      </c>
      <c r="D37" s="86">
        <f>30</f>
        <v>30</v>
      </c>
      <c r="F37" s="85"/>
    </row>
    <row r="38" spans="1:6" x14ac:dyDescent="0.25">
      <c r="A38" s="20" t="s">
        <v>264</v>
      </c>
      <c r="D38" s="86">
        <f>15</f>
        <v>15</v>
      </c>
      <c r="F38" s="85"/>
    </row>
    <row r="39" spans="1:6" x14ac:dyDescent="0.25">
      <c r="A39" s="20"/>
      <c r="F39" s="85"/>
    </row>
    <row r="40" spans="1:6" x14ac:dyDescent="0.25">
      <c r="A40" s="20"/>
      <c r="F40" s="85"/>
    </row>
    <row r="41" spans="1:6" ht="16.5" thickBot="1" x14ac:dyDescent="0.3">
      <c r="A41" s="2" t="s">
        <v>62</v>
      </c>
      <c r="C41" s="120"/>
      <c r="D41" s="84">
        <f>SUM(D10:D40)</f>
        <v>7207</v>
      </c>
      <c r="F41" s="85"/>
    </row>
    <row r="42" spans="1:6" ht="16.5" thickTop="1" x14ac:dyDescent="0.25"/>
    <row r="53" spans="5:5" x14ac:dyDescent="0.25">
      <c r="E53" s="45"/>
    </row>
    <row r="54" spans="5:5" x14ac:dyDescent="0.25">
      <c r="E54" s="45"/>
    </row>
    <row r="80" spans="1:3" x14ac:dyDescent="0.25">
      <c r="A80" s="27"/>
      <c r="B80" s="20"/>
      <c r="C80" s="87"/>
    </row>
    <row r="81" spans="1:3" x14ac:dyDescent="0.25">
      <c r="A81" s="103"/>
      <c r="C81" s="85"/>
    </row>
    <row r="82" spans="1:3" x14ac:dyDescent="0.25">
      <c r="A82" s="65"/>
      <c r="B82" s="20"/>
      <c r="C82" s="87"/>
    </row>
    <row r="83" spans="1:3" x14ac:dyDescent="0.25">
      <c r="A83" s="25"/>
      <c r="B83" s="20"/>
      <c r="C83" s="87"/>
    </row>
  </sheetData>
  <sortState ref="A11:C33">
    <sortCondition ref="A11"/>
  </sortState>
  <mergeCells count="2">
    <mergeCell ref="A1:F1"/>
    <mergeCell ref="A3:F3"/>
  </mergeCells>
  <pageMargins left="0.7" right="0.7" top="0.75" bottom="0.75" header="0.3" footer="0.3"/>
  <pageSetup paperSize="9" orientation="portrait" verticalDpi="0" r:id="rId1"/>
  <headerFooter>
    <oddFooter>&amp;CPage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view="pageLayout" topLeftCell="A40" zoomScaleNormal="100" workbookViewId="0">
      <selection activeCell="B44" sqref="B44"/>
    </sheetView>
  </sheetViews>
  <sheetFormatPr defaultRowHeight="15" x14ac:dyDescent="0.25"/>
  <cols>
    <col min="4" max="4" width="10.5703125" bestFit="1" customWidth="1"/>
    <col min="10" max="10" width="12.7109375" style="46" bestFit="1" customWidth="1"/>
  </cols>
  <sheetData>
    <row r="1" spans="1:11" ht="18.75" x14ac:dyDescent="0.3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5.75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11" ht="15.75" x14ac:dyDescent="0.25">
      <c r="A3" s="160" t="s">
        <v>77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15.75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.75" x14ac:dyDescent="0.25">
      <c r="A5" s="163" t="s">
        <v>229</v>
      </c>
      <c r="B5" s="163"/>
      <c r="C5" s="163"/>
      <c r="D5" s="163"/>
      <c r="E5" s="163"/>
      <c r="F5" s="163"/>
      <c r="G5" s="163"/>
      <c r="H5" s="163"/>
      <c r="I5" s="20"/>
      <c r="J5" s="53"/>
      <c r="K5" s="20"/>
    </row>
    <row r="6" spans="1:11" ht="15.75" x14ac:dyDescent="0.25">
      <c r="A6" s="34"/>
      <c r="B6" s="34"/>
      <c r="C6" s="34"/>
      <c r="D6" s="34"/>
      <c r="E6" s="34"/>
      <c r="F6" s="34"/>
      <c r="G6" s="20"/>
      <c r="H6" s="20"/>
      <c r="I6" s="20"/>
      <c r="J6" s="53"/>
      <c r="K6" s="20"/>
    </row>
    <row r="7" spans="1:11" ht="15.75" x14ac:dyDescent="0.25">
      <c r="A7" s="32" t="s">
        <v>195</v>
      </c>
      <c r="B7" s="34"/>
      <c r="C7" s="34"/>
      <c r="D7" s="32"/>
      <c r="E7" s="32"/>
      <c r="F7" s="20"/>
      <c r="G7" s="20"/>
      <c r="H7" s="20"/>
      <c r="I7" s="20"/>
      <c r="J7" s="66"/>
      <c r="K7" s="20"/>
    </row>
    <row r="8" spans="1:11" ht="15.75" x14ac:dyDescent="0.25">
      <c r="A8" s="163" t="s">
        <v>81</v>
      </c>
      <c r="B8" s="163"/>
      <c r="C8" s="163"/>
      <c r="D8" s="34"/>
      <c r="E8" s="34"/>
      <c r="F8" s="20"/>
      <c r="G8" s="20"/>
      <c r="H8" s="20"/>
      <c r="I8" s="20"/>
      <c r="J8" s="123">
        <v>8240</v>
      </c>
      <c r="K8" s="20"/>
    </row>
    <row r="9" spans="1:11" ht="15.75" x14ac:dyDescent="0.25">
      <c r="A9" s="163" t="s">
        <v>79</v>
      </c>
      <c r="B9" s="163"/>
      <c r="C9" s="163"/>
      <c r="D9" s="34"/>
      <c r="E9" s="34"/>
      <c r="F9" s="20"/>
      <c r="G9" s="20"/>
      <c r="H9" s="20"/>
      <c r="I9" s="20"/>
      <c r="J9" s="123">
        <v>23175</v>
      </c>
      <c r="K9" s="20"/>
    </row>
    <row r="10" spans="1:11" ht="15.75" x14ac:dyDescent="0.25">
      <c r="A10" s="163" t="s">
        <v>80</v>
      </c>
      <c r="B10" s="163"/>
      <c r="C10" s="163"/>
      <c r="D10" s="34"/>
      <c r="E10" s="34"/>
      <c r="F10" s="20"/>
      <c r="G10" s="20"/>
      <c r="H10" s="20"/>
      <c r="I10" s="20"/>
      <c r="J10" s="123">
        <v>3756</v>
      </c>
      <c r="K10" s="20"/>
    </row>
    <row r="11" spans="1:11" ht="15.75" x14ac:dyDescent="0.25">
      <c r="A11" s="163" t="s">
        <v>82</v>
      </c>
      <c r="B11" s="163"/>
      <c r="C11" s="80"/>
      <c r="D11" s="34"/>
      <c r="E11" s="34"/>
      <c r="F11" s="20"/>
      <c r="G11" s="20"/>
      <c r="H11" s="20"/>
      <c r="I11" s="20"/>
      <c r="J11" s="123">
        <v>4140</v>
      </c>
      <c r="K11" s="20"/>
    </row>
    <row r="12" spans="1:11" ht="15.75" x14ac:dyDescent="0.25">
      <c r="A12" s="20"/>
      <c r="B12" s="34"/>
      <c r="C12" s="34"/>
      <c r="D12" s="34"/>
      <c r="E12" s="34"/>
      <c r="F12" s="20"/>
      <c r="G12" s="20"/>
      <c r="H12" s="20"/>
      <c r="I12" s="20"/>
      <c r="J12" s="124"/>
      <c r="K12" s="20"/>
    </row>
    <row r="13" spans="1:11" ht="16.5" thickBot="1" x14ac:dyDescent="0.3">
      <c r="A13" s="34"/>
      <c r="B13" s="34"/>
      <c r="C13" s="34"/>
      <c r="D13" s="34"/>
      <c r="E13" s="34"/>
      <c r="F13" s="20"/>
      <c r="G13" s="20"/>
      <c r="H13" s="20"/>
      <c r="I13" s="20"/>
      <c r="J13" s="125">
        <f>SUM(J8:J11)</f>
        <v>39311</v>
      </c>
      <c r="K13" s="20"/>
    </row>
    <row r="14" spans="1:11" ht="16.5" thickTop="1" x14ac:dyDescent="0.25">
      <c r="A14" s="34"/>
      <c r="B14" s="34"/>
      <c r="C14" s="34"/>
      <c r="D14" s="34"/>
      <c r="E14" s="34"/>
      <c r="F14" s="68"/>
      <c r="G14" s="20"/>
      <c r="H14" s="20"/>
      <c r="I14" s="20"/>
      <c r="J14" s="86"/>
      <c r="K14" s="20"/>
    </row>
    <row r="15" spans="1:11" ht="15.75" x14ac:dyDescent="0.25">
      <c r="A15" s="163" t="s">
        <v>83</v>
      </c>
      <c r="B15" s="163"/>
      <c r="C15" s="163"/>
      <c r="D15" s="163"/>
      <c r="E15" s="163"/>
      <c r="F15" s="163"/>
      <c r="G15" s="163"/>
      <c r="H15" s="163"/>
      <c r="I15" s="163"/>
      <c r="J15" s="86"/>
      <c r="K15" s="20"/>
    </row>
    <row r="16" spans="1:11" ht="15.75" x14ac:dyDescent="0.25">
      <c r="A16" s="34"/>
      <c r="B16" s="34"/>
      <c r="C16" s="34"/>
      <c r="D16" s="34"/>
      <c r="E16" s="34"/>
      <c r="F16" s="69"/>
      <c r="G16" s="20"/>
      <c r="H16" s="20"/>
      <c r="I16" s="20"/>
      <c r="J16" s="86"/>
      <c r="K16" s="20"/>
    </row>
    <row r="17" spans="1:11" ht="15.75" x14ac:dyDescent="0.25">
      <c r="A17" s="34"/>
      <c r="B17" s="34"/>
      <c r="C17" s="34"/>
      <c r="D17" s="34"/>
      <c r="E17" s="34"/>
      <c r="F17" s="69"/>
      <c r="G17" s="20"/>
      <c r="H17" s="20"/>
      <c r="I17" s="20"/>
      <c r="J17" s="86"/>
      <c r="K17" s="20"/>
    </row>
    <row r="18" spans="1:11" ht="15.75" x14ac:dyDescent="0.25">
      <c r="A18" s="34"/>
      <c r="B18" s="34"/>
      <c r="C18" s="34"/>
      <c r="D18" s="34"/>
      <c r="E18" s="34"/>
      <c r="F18" s="34"/>
      <c r="G18" s="20"/>
      <c r="H18" s="20"/>
      <c r="I18" s="20"/>
      <c r="J18" s="86"/>
      <c r="K18" s="20"/>
    </row>
    <row r="19" spans="1:11" ht="15.75" x14ac:dyDescent="0.25">
      <c r="A19" s="32" t="s">
        <v>84</v>
      </c>
      <c r="B19" s="34"/>
      <c r="C19" s="34"/>
      <c r="D19" s="34"/>
      <c r="E19" s="34"/>
      <c r="F19" s="34"/>
      <c r="G19" s="20"/>
      <c r="H19" s="20"/>
      <c r="I19" s="20"/>
      <c r="J19" s="86"/>
      <c r="K19" s="20"/>
    </row>
    <row r="20" spans="1:11" ht="15.75" x14ac:dyDescent="0.25">
      <c r="A20" s="163" t="s">
        <v>230</v>
      </c>
      <c r="B20" s="163"/>
      <c r="C20" s="163"/>
      <c r="D20" s="163"/>
      <c r="E20" s="163"/>
      <c r="F20" s="163"/>
      <c r="G20" s="20"/>
      <c r="H20" s="20"/>
      <c r="I20" s="20"/>
      <c r="J20" s="86"/>
      <c r="K20" s="20"/>
    </row>
    <row r="21" spans="1:11" ht="15.75" x14ac:dyDescent="0.25">
      <c r="A21" s="32" t="s">
        <v>196</v>
      </c>
      <c r="B21" s="20"/>
      <c r="C21" s="20"/>
      <c r="D21" s="32" t="s">
        <v>85</v>
      </c>
      <c r="E21" s="20"/>
      <c r="F21" s="32" t="s">
        <v>86</v>
      </c>
      <c r="G21" s="20"/>
      <c r="H21" s="20"/>
      <c r="I21" s="20"/>
      <c r="J21" s="86"/>
      <c r="K21" s="20"/>
    </row>
    <row r="22" spans="1:11" ht="15.75" x14ac:dyDescent="0.25">
      <c r="A22" s="20"/>
      <c r="B22" s="20"/>
      <c r="C22" s="20"/>
      <c r="D22" s="20"/>
      <c r="E22" s="20"/>
      <c r="F22" s="32"/>
      <c r="G22" s="20"/>
      <c r="H22" s="20"/>
      <c r="I22" s="20"/>
      <c r="J22" s="86"/>
      <c r="K22" s="20"/>
    </row>
    <row r="23" spans="1:11" ht="15.75" x14ac:dyDescent="0.25">
      <c r="A23" s="163" t="s">
        <v>194</v>
      </c>
      <c r="B23" s="163"/>
      <c r="C23" s="163"/>
      <c r="D23" s="163" t="s">
        <v>193</v>
      </c>
      <c r="E23" s="163"/>
      <c r="F23" s="20"/>
      <c r="G23" s="32"/>
      <c r="H23" s="20"/>
      <c r="I23" s="20"/>
      <c r="J23" s="126">
        <f>'[2]Bank Payments'!$AY$260</f>
        <v>1934</v>
      </c>
      <c r="K23" s="20"/>
    </row>
    <row r="24" spans="1:11" ht="15.75" x14ac:dyDescent="0.25">
      <c r="A24" s="34"/>
      <c r="B24" s="34"/>
      <c r="C24" s="20"/>
      <c r="D24" s="34"/>
      <c r="E24" s="34"/>
      <c r="F24" s="69"/>
      <c r="G24" s="32"/>
      <c r="H24" s="20"/>
      <c r="I24" s="20"/>
      <c r="J24" s="53"/>
      <c r="K24" s="20"/>
    </row>
    <row r="25" spans="1:11" ht="15.75" x14ac:dyDescent="0.25">
      <c r="A25" s="34"/>
      <c r="B25" s="20"/>
      <c r="C25" s="20"/>
      <c r="D25" s="20"/>
      <c r="E25" s="20"/>
      <c r="F25" s="20"/>
      <c r="G25" s="20"/>
      <c r="H25" s="20"/>
      <c r="I25" s="20"/>
      <c r="J25" s="53"/>
      <c r="K25" s="20"/>
    </row>
    <row r="26" spans="1:11" ht="15.75" x14ac:dyDescent="0.25">
      <c r="A26" s="32" t="s">
        <v>87</v>
      </c>
      <c r="B26" s="34"/>
      <c r="C26" s="34"/>
      <c r="D26" s="34"/>
      <c r="E26" s="34"/>
      <c r="F26" s="34"/>
      <c r="G26" s="20"/>
      <c r="H26" s="20"/>
      <c r="I26" s="20"/>
      <c r="J26" s="53"/>
      <c r="K26" s="20"/>
    </row>
    <row r="27" spans="1:11" ht="15.75" x14ac:dyDescent="0.25">
      <c r="A27" s="34"/>
      <c r="B27" s="34"/>
      <c r="C27" s="34"/>
      <c r="D27" s="34"/>
      <c r="E27" s="34"/>
      <c r="F27" s="34"/>
      <c r="G27" s="20"/>
      <c r="H27" s="20"/>
      <c r="I27" s="20"/>
      <c r="J27" s="53"/>
      <c r="K27" s="20"/>
    </row>
    <row r="28" spans="1:11" ht="15.75" x14ac:dyDescent="0.25">
      <c r="A28" s="163" t="s">
        <v>309</v>
      </c>
      <c r="B28" s="163"/>
      <c r="C28" s="163"/>
      <c r="D28" s="163"/>
      <c r="E28" s="163"/>
      <c r="F28" s="163"/>
      <c r="G28" s="163"/>
      <c r="H28" s="163"/>
      <c r="I28" s="20"/>
      <c r="J28" s="53"/>
      <c r="K28" s="20"/>
    </row>
    <row r="29" spans="1:11" ht="15.75" x14ac:dyDescent="0.25">
      <c r="A29" s="163"/>
      <c r="B29" s="163"/>
      <c r="C29" s="163"/>
      <c r="D29" s="163"/>
      <c r="E29" s="163"/>
      <c r="F29" s="163"/>
      <c r="G29" s="163"/>
      <c r="H29" s="163"/>
      <c r="I29" s="163"/>
      <c r="J29" s="53"/>
      <c r="K29" s="20"/>
    </row>
    <row r="30" spans="1:11" ht="15.75" x14ac:dyDescent="0.25">
      <c r="A30" s="163" t="s">
        <v>197</v>
      </c>
      <c r="B30" s="163"/>
      <c r="C30" s="163"/>
      <c r="D30" s="163"/>
      <c r="E30" s="163"/>
      <c r="F30" s="163"/>
      <c r="G30" s="163"/>
      <c r="H30" s="163"/>
      <c r="I30" s="163"/>
      <c r="J30" s="163"/>
      <c r="K30" s="20"/>
    </row>
    <row r="31" spans="1:11" ht="15.75" x14ac:dyDescent="0.25">
      <c r="A31" s="163" t="s">
        <v>198</v>
      </c>
      <c r="B31" s="163"/>
      <c r="C31" s="163"/>
      <c r="D31" s="34"/>
      <c r="E31" s="34"/>
      <c r="F31" s="34"/>
      <c r="G31" s="20"/>
      <c r="H31" s="20"/>
      <c r="I31" s="20"/>
      <c r="J31" s="53"/>
      <c r="K31" s="20"/>
    </row>
    <row r="32" spans="1:11" ht="15.75" x14ac:dyDescent="0.25">
      <c r="A32" s="34"/>
      <c r="B32" s="34"/>
      <c r="C32" s="34"/>
      <c r="D32" s="34"/>
      <c r="E32" s="34"/>
      <c r="F32" s="34"/>
      <c r="G32" s="20"/>
      <c r="H32" s="20"/>
      <c r="I32" s="20"/>
      <c r="J32" s="86"/>
      <c r="K32" s="20"/>
    </row>
    <row r="33" spans="1:11" ht="15.75" x14ac:dyDescent="0.25">
      <c r="A33" s="163" t="s">
        <v>231</v>
      </c>
      <c r="B33" s="163"/>
      <c r="C33" s="163"/>
      <c r="D33" s="163"/>
      <c r="E33" s="20"/>
      <c r="F33" s="20"/>
      <c r="G33" s="20"/>
      <c r="H33" s="20"/>
      <c r="I33" s="20"/>
      <c r="J33" s="122">
        <v>2700</v>
      </c>
      <c r="K33" s="20"/>
    </row>
    <row r="34" spans="1:11" ht="15.75" x14ac:dyDescent="0.25">
      <c r="A34" s="163" t="s">
        <v>199</v>
      </c>
      <c r="B34" s="163"/>
      <c r="C34" s="34"/>
      <c r="D34" s="34"/>
      <c r="E34" s="20"/>
      <c r="F34" s="20"/>
      <c r="G34" s="20"/>
      <c r="H34" s="20"/>
      <c r="I34" s="20"/>
      <c r="J34" s="122">
        <v>6300</v>
      </c>
      <c r="K34" s="20"/>
    </row>
    <row r="35" spans="1:11" ht="15.75" x14ac:dyDescent="0.25">
      <c r="A35" s="34"/>
      <c r="B35" s="34"/>
      <c r="C35" s="34"/>
      <c r="D35" s="34"/>
      <c r="E35" s="70"/>
      <c r="F35" s="34"/>
      <c r="G35" s="20"/>
      <c r="H35" s="20"/>
      <c r="I35" s="20"/>
      <c r="J35" s="86"/>
      <c r="K35" s="20"/>
    </row>
    <row r="36" spans="1:11" ht="15.75" x14ac:dyDescent="0.25">
      <c r="A36" s="34"/>
      <c r="B36" s="34"/>
      <c r="C36" s="34"/>
      <c r="D36" s="34"/>
      <c r="E36" s="70"/>
      <c r="F36" s="34"/>
      <c r="G36" s="20"/>
      <c r="H36" s="20"/>
      <c r="I36" s="20"/>
      <c r="J36" s="86"/>
      <c r="K36" s="20"/>
    </row>
    <row r="37" spans="1:11" ht="15.75" x14ac:dyDescent="0.25">
      <c r="A37" s="34"/>
      <c r="B37" s="34"/>
      <c r="C37" s="34"/>
      <c r="D37" s="34"/>
      <c r="E37" s="70"/>
      <c r="F37" s="34"/>
      <c r="G37" s="20"/>
      <c r="H37" s="20"/>
      <c r="I37" s="20"/>
      <c r="J37" s="86"/>
      <c r="K37" s="20"/>
    </row>
    <row r="38" spans="1:11" ht="15.75" x14ac:dyDescent="0.25">
      <c r="A38" s="34"/>
      <c r="B38" s="34"/>
      <c r="C38" s="34"/>
      <c r="D38" s="34"/>
      <c r="E38" s="70"/>
      <c r="F38" s="34"/>
      <c r="G38" s="20"/>
      <c r="H38" s="20"/>
      <c r="I38" s="20"/>
      <c r="J38" s="86"/>
      <c r="K38" s="20"/>
    </row>
    <row r="39" spans="1:11" ht="15.75" x14ac:dyDescent="0.25">
      <c r="A39" s="164" t="s">
        <v>88</v>
      </c>
      <c r="B39" s="164"/>
      <c r="C39" s="164"/>
      <c r="D39" s="34"/>
      <c r="E39" s="34"/>
      <c r="F39" s="34"/>
      <c r="G39" s="20"/>
      <c r="H39" s="20"/>
      <c r="I39" s="20"/>
      <c r="J39" s="86"/>
      <c r="K39" s="20"/>
    </row>
    <row r="40" spans="1:11" ht="15.75" x14ac:dyDescent="0.25">
      <c r="A40" s="163" t="s">
        <v>232</v>
      </c>
      <c r="B40" s="163"/>
      <c r="C40" s="163"/>
      <c r="D40" s="163"/>
      <c r="E40" s="163"/>
      <c r="F40" s="163"/>
      <c r="G40" s="163"/>
      <c r="H40" s="20"/>
      <c r="I40" s="20"/>
      <c r="J40" s="86"/>
      <c r="K40" s="20"/>
    </row>
    <row r="41" spans="1:11" ht="15.75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86"/>
      <c r="K41" s="20"/>
    </row>
    <row r="42" spans="1:11" ht="15.75" x14ac:dyDescent="0.25">
      <c r="A42" s="165" t="s">
        <v>233</v>
      </c>
      <c r="B42" s="165"/>
      <c r="C42" s="165"/>
      <c r="D42" s="165"/>
      <c r="E42" s="165"/>
      <c r="F42" s="165"/>
      <c r="G42" s="165"/>
      <c r="H42" s="165"/>
      <c r="I42" s="20"/>
      <c r="J42" s="86"/>
      <c r="K42" s="20"/>
    </row>
    <row r="43" spans="1:11" ht="15.75" x14ac:dyDescent="0.25">
      <c r="A43" s="20"/>
      <c r="B43" s="71"/>
      <c r="C43" s="32"/>
      <c r="D43" s="72"/>
      <c r="E43" s="20"/>
      <c r="F43" s="20"/>
      <c r="G43" s="20"/>
      <c r="H43" s="20"/>
      <c r="I43" s="20"/>
      <c r="J43" s="86"/>
      <c r="K43" s="20"/>
    </row>
    <row r="44" spans="1:11" ht="15.75" x14ac:dyDescent="0.25">
      <c r="A44" s="74" t="s">
        <v>89</v>
      </c>
      <c r="B44" s="72">
        <v>5</v>
      </c>
      <c r="C44" s="20"/>
      <c r="G44" s="27"/>
      <c r="I44" s="20"/>
      <c r="J44" s="82"/>
      <c r="K44" s="20"/>
    </row>
    <row r="45" spans="1:11" ht="15.75" x14ac:dyDescent="0.25">
      <c r="A45" s="104" t="s">
        <v>90</v>
      </c>
      <c r="B45" s="20"/>
      <c r="C45" s="20"/>
      <c r="D45" s="20"/>
      <c r="E45" s="34"/>
      <c r="F45" s="55"/>
      <c r="G45" s="20"/>
      <c r="H45" s="20"/>
      <c r="I45" s="20"/>
      <c r="J45" s="83">
        <f>[2]Creditors!$F$12</f>
        <v>934</v>
      </c>
      <c r="K45" s="20"/>
    </row>
    <row r="46" spans="1:11" ht="15.75" x14ac:dyDescent="0.25">
      <c r="A46" s="34"/>
      <c r="B46" s="20"/>
      <c r="C46" s="20"/>
      <c r="D46" s="73"/>
      <c r="E46" s="34"/>
      <c r="F46" s="20"/>
      <c r="G46" s="20"/>
      <c r="H46" s="20"/>
      <c r="I46" s="20"/>
      <c r="J46" s="86"/>
      <c r="K46" s="20"/>
    </row>
    <row r="47" spans="1:11" ht="15.75" x14ac:dyDescent="0.25">
      <c r="A47" s="34"/>
      <c r="B47" s="20"/>
      <c r="C47" s="20"/>
      <c r="D47" s="34"/>
      <c r="E47" s="74" t="s">
        <v>91</v>
      </c>
      <c r="F47" s="20"/>
      <c r="G47" s="20"/>
      <c r="H47" s="20"/>
      <c r="I47" s="20"/>
      <c r="J47" s="86"/>
      <c r="K47" s="20"/>
    </row>
    <row r="48" spans="1:11" x14ac:dyDescent="0.25">
      <c r="A48" s="4"/>
      <c r="B48" s="13"/>
      <c r="C48" s="13"/>
      <c r="D48" s="13"/>
      <c r="E48" s="13"/>
      <c r="F48" s="13"/>
      <c r="G48" s="4"/>
      <c r="J48" s="82"/>
    </row>
    <row r="49" spans="1:10" x14ac:dyDescent="0.25">
      <c r="J49" s="82"/>
    </row>
    <row r="58" spans="1:10" x14ac:dyDescent="0.25">
      <c r="A58" s="162" t="s">
        <v>174</v>
      </c>
      <c r="B58" s="162"/>
      <c r="C58" s="162"/>
      <c r="D58" s="162"/>
      <c r="E58" s="162"/>
      <c r="F58" s="162"/>
      <c r="G58" s="162"/>
      <c r="H58" s="162"/>
      <c r="I58" s="162"/>
    </row>
  </sheetData>
  <sortState ref="A7:A10">
    <sortCondition ref="A7"/>
  </sortState>
  <mergeCells count="21">
    <mergeCell ref="A28:H28"/>
    <mergeCell ref="A29:I29"/>
    <mergeCell ref="A30:J30"/>
    <mergeCell ref="A31:C31"/>
    <mergeCell ref="A33:D33"/>
    <mergeCell ref="A58:I58"/>
    <mergeCell ref="A3:K3"/>
    <mergeCell ref="A1:K1"/>
    <mergeCell ref="A5:H5"/>
    <mergeCell ref="A8:C8"/>
    <mergeCell ref="A9:C9"/>
    <mergeCell ref="A10:C10"/>
    <mergeCell ref="A11:B11"/>
    <mergeCell ref="A15:I15"/>
    <mergeCell ref="A20:F20"/>
    <mergeCell ref="A23:C23"/>
    <mergeCell ref="D23:E23"/>
    <mergeCell ref="A34:B34"/>
    <mergeCell ref="A39:C39"/>
    <mergeCell ref="A40:G40"/>
    <mergeCell ref="A42:H42"/>
  </mergeCells>
  <pageMargins left="0.7" right="0.7" top="0.75" bottom="0.75" header="0.3" footer="0.3"/>
  <pageSetup paperSize="9" scale="82" orientation="portrait" verticalDpi="0" r:id="rId1"/>
  <headerFooter differentFirst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view="pageLayout" topLeftCell="A31" zoomScaleNormal="100" workbookViewId="0">
      <selection activeCell="A44" sqref="A44"/>
    </sheetView>
  </sheetViews>
  <sheetFormatPr defaultRowHeight="15" x14ac:dyDescent="0.25"/>
  <cols>
    <col min="1" max="1" width="30.140625" customWidth="1"/>
  </cols>
  <sheetData>
    <row r="1" spans="1:8" ht="18.75" x14ac:dyDescent="0.3">
      <c r="A1" s="161" t="s">
        <v>0</v>
      </c>
      <c r="B1" s="161"/>
      <c r="C1" s="161"/>
      <c r="D1" s="161"/>
      <c r="E1" s="161"/>
      <c r="F1" s="161"/>
      <c r="G1" s="161"/>
      <c r="H1" s="161"/>
    </row>
    <row r="5" spans="1:8" ht="15.75" x14ac:dyDescent="0.25">
      <c r="A5" s="32" t="s">
        <v>63</v>
      </c>
      <c r="B5" s="20"/>
      <c r="C5" s="20"/>
      <c r="D5" s="20"/>
      <c r="E5" s="20"/>
      <c r="F5" s="20"/>
      <c r="G5" s="20"/>
    </row>
    <row r="6" spans="1:8" ht="15.75" x14ac:dyDescent="0.25">
      <c r="A6" s="20" t="s">
        <v>234</v>
      </c>
      <c r="B6" s="20"/>
      <c r="C6" s="20"/>
      <c r="D6" s="20"/>
      <c r="E6" s="20"/>
      <c r="F6" s="20"/>
      <c r="G6" s="20"/>
    </row>
    <row r="7" spans="1:8" ht="15.75" x14ac:dyDescent="0.25">
      <c r="A7" s="20"/>
      <c r="B7" s="20"/>
      <c r="C7" s="20"/>
      <c r="D7" s="20"/>
      <c r="E7" s="20"/>
      <c r="F7" s="20"/>
      <c r="G7" s="20"/>
    </row>
    <row r="8" spans="1:8" ht="15.75" x14ac:dyDescent="0.25">
      <c r="A8" s="20"/>
      <c r="B8" s="20"/>
      <c r="C8" s="20"/>
      <c r="D8" s="20"/>
      <c r="E8" s="20"/>
      <c r="F8" s="20"/>
      <c r="G8" s="20"/>
    </row>
    <row r="9" spans="1:8" ht="15.75" x14ac:dyDescent="0.25">
      <c r="A9" s="20"/>
      <c r="B9" s="20"/>
      <c r="C9" s="20"/>
      <c r="D9" s="20"/>
      <c r="E9" s="20"/>
      <c r="F9" s="20"/>
      <c r="G9" s="20"/>
    </row>
    <row r="10" spans="1:8" ht="15.75" x14ac:dyDescent="0.25">
      <c r="A10" s="20"/>
      <c r="B10" s="20"/>
      <c r="C10" s="20"/>
      <c r="D10" s="20"/>
      <c r="E10" s="20"/>
      <c r="F10" s="20"/>
      <c r="G10" s="20"/>
    </row>
    <row r="11" spans="1:8" ht="15.75" x14ac:dyDescent="0.25">
      <c r="A11" s="32" t="s">
        <v>64</v>
      </c>
      <c r="B11" s="34"/>
      <c r="C11" s="34"/>
      <c r="D11" s="34"/>
      <c r="E11" s="34"/>
      <c r="F11" s="34"/>
      <c r="G11" s="20"/>
    </row>
    <row r="12" spans="1:8" ht="15.75" x14ac:dyDescent="0.25">
      <c r="A12" s="34" t="s">
        <v>235</v>
      </c>
      <c r="B12" s="34"/>
      <c r="C12" s="34"/>
      <c r="D12" s="34"/>
      <c r="E12" s="34"/>
      <c r="F12" s="34"/>
      <c r="G12" s="24"/>
      <c r="H12" s="9"/>
    </row>
    <row r="13" spans="1:8" ht="15.75" x14ac:dyDescent="0.25">
      <c r="A13" s="34" t="s">
        <v>236</v>
      </c>
      <c r="B13" s="34"/>
      <c r="C13" s="34"/>
      <c r="D13" s="34"/>
      <c r="E13" s="34"/>
      <c r="F13" s="34"/>
      <c r="G13" s="24"/>
      <c r="H13" s="9"/>
    </row>
    <row r="14" spans="1:8" ht="15.75" x14ac:dyDescent="0.25">
      <c r="A14" s="24" t="s">
        <v>200</v>
      </c>
      <c r="B14" s="34"/>
      <c r="C14" s="34"/>
      <c r="D14" s="34"/>
      <c r="E14" s="34"/>
      <c r="F14" s="34"/>
      <c r="G14" s="20"/>
    </row>
    <row r="15" spans="1:8" ht="15.75" x14ac:dyDescent="0.25">
      <c r="A15" s="20"/>
      <c r="B15" s="20"/>
      <c r="C15" s="20"/>
      <c r="D15" s="20"/>
      <c r="E15" s="20"/>
      <c r="F15" s="34"/>
      <c r="G15" s="20"/>
    </row>
    <row r="16" spans="1:8" ht="15.75" x14ac:dyDescent="0.25">
      <c r="A16" s="20"/>
      <c r="B16" s="20"/>
      <c r="C16" s="20"/>
      <c r="D16" s="20"/>
      <c r="E16" s="20"/>
      <c r="F16" s="34"/>
      <c r="G16" s="20"/>
    </row>
    <row r="17" spans="1:7" ht="15.75" x14ac:dyDescent="0.25">
      <c r="A17" s="20"/>
      <c r="B17" s="20"/>
      <c r="C17" s="20"/>
      <c r="D17" s="20"/>
      <c r="E17" s="20"/>
      <c r="F17" s="34"/>
      <c r="G17" s="20"/>
    </row>
    <row r="18" spans="1:7" ht="15.75" x14ac:dyDescent="0.25">
      <c r="A18" s="34"/>
      <c r="B18" s="34"/>
      <c r="C18" s="34"/>
      <c r="D18" s="34"/>
      <c r="E18" s="34"/>
      <c r="F18" s="34"/>
      <c r="G18" s="20"/>
    </row>
    <row r="19" spans="1:7" ht="15.75" x14ac:dyDescent="0.25">
      <c r="A19" s="32" t="s">
        <v>65</v>
      </c>
      <c r="B19" s="34"/>
      <c r="C19" s="34"/>
      <c r="D19" s="34"/>
      <c r="E19" s="34"/>
      <c r="F19" s="34"/>
      <c r="G19" s="20"/>
    </row>
    <row r="20" spans="1:7" ht="15.75" x14ac:dyDescent="0.25">
      <c r="A20" s="34" t="s">
        <v>310</v>
      </c>
      <c r="B20" s="34"/>
      <c r="C20" s="34" t="s">
        <v>311</v>
      </c>
      <c r="E20" s="34"/>
      <c r="F20" s="34"/>
      <c r="G20" s="20"/>
    </row>
    <row r="21" spans="1:7" ht="15.75" x14ac:dyDescent="0.25">
      <c r="A21" s="20"/>
      <c r="B21" s="20"/>
      <c r="C21" s="34"/>
      <c r="D21" s="34"/>
      <c r="E21" s="34"/>
      <c r="F21" s="34"/>
      <c r="G21" s="20"/>
    </row>
    <row r="22" spans="1:7" ht="15.75" x14ac:dyDescent="0.25">
      <c r="A22" s="32" t="s">
        <v>66</v>
      </c>
      <c r="B22" s="34"/>
      <c r="C22" s="34"/>
      <c r="D22" s="34"/>
      <c r="E22" s="34"/>
      <c r="F22" s="34"/>
      <c r="G22" s="20"/>
    </row>
    <row r="23" spans="1:7" ht="15.75" x14ac:dyDescent="0.25">
      <c r="A23" s="32" t="s">
        <v>67</v>
      </c>
      <c r="B23" s="32" t="s">
        <v>68</v>
      </c>
      <c r="C23" s="75"/>
      <c r="D23" s="75" t="s">
        <v>69</v>
      </c>
      <c r="E23" s="27"/>
      <c r="F23" s="32" t="s">
        <v>70</v>
      </c>
      <c r="G23" s="20"/>
    </row>
    <row r="24" spans="1:7" ht="15.75" x14ac:dyDescent="0.25">
      <c r="A24" s="34"/>
      <c r="B24" s="34"/>
      <c r="C24" s="76"/>
      <c r="D24" s="76"/>
      <c r="E24" s="20"/>
      <c r="F24" s="34"/>
      <c r="G24" s="20"/>
    </row>
    <row r="25" spans="1:7" ht="15.75" x14ac:dyDescent="0.25">
      <c r="A25" s="34"/>
      <c r="B25" s="34"/>
      <c r="C25" s="34"/>
      <c r="D25" s="76" t="s">
        <v>71</v>
      </c>
      <c r="E25" s="20"/>
      <c r="F25" s="34"/>
      <c r="G25" s="20"/>
    </row>
    <row r="26" spans="1:7" ht="15.75" x14ac:dyDescent="0.25">
      <c r="A26" s="34" t="s">
        <v>72</v>
      </c>
      <c r="B26" s="34" t="s">
        <v>201</v>
      </c>
      <c r="C26" s="34"/>
      <c r="D26" s="67">
        <v>6600</v>
      </c>
      <c r="E26" s="34"/>
      <c r="F26" s="34" t="s">
        <v>73</v>
      </c>
      <c r="G26" s="20"/>
    </row>
    <row r="27" spans="1:7" ht="15.75" x14ac:dyDescent="0.25">
      <c r="A27" s="34" t="s">
        <v>74</v>
      </c>
      <c r="B27" s="34" t="s">
        <v>202</v>
      </c>
      <c r="C27" s="34"/>
      <c r="D27" s="69">
        <v>2919</v>
      </c>
      <c r="E27" s="20"/>
      <c r="F27" s="34" t="s">
        <v>73</v>
      </c>
      <c r="G27" s="20"/>
    </row>
    <row r="28" spans="1:7" ht="15.75" x14ac:dyDescent="0.25">
      <c r="A28" s="34" t="s">
        <v>192</v>
      </c>
      <c r="B28" s="34" t="s">
        <v>203</v>
      </c>
      <c r="C28" s="76"/>
      <c r="D28" s="69">
        <v>6000</v>
      </c>
      <c r="E28" s="34"/>
      <c r="F28" s="34" t="s">
        <v>73</v>
      </c>
      <c r="G28" s="20"/>
    </row>
    <row r="29" spans="1:7" ht="15.75" x14ac:dyDescent="0.25">
      <c r="A29" s="34" t="s">
        <v>237</v>
      </c>
      <c r="B29" s="34" t="s">
        <v>204</v>
      </c>
      <c r="C29" s="34"/>
      <c r="D29" s="67">
        <v>6000</v>
      </c>
      <c r="E29" s="34"/>
      <c r="F29" s="34" t="s">
        <v>73</v>
      </c>
      <c r="G29" s="20"/>
    </row>
    <row r="30" spans="1:7" ht="15.75" x14ac:dyDescent="0.25">
      <c r="A30" s="34" t="s">
        <v>55</v>
      </c>
      <c r="B30" s="34" t="s">
        <v>75</v>
      </c>
      <c r="C30" s="34"/>
      <c r="D30" s="67">
        <v>100</v>
      </c>
      <c r="E30" s="34"/>
      <c r="F30" s="34" t="s">
        <v>76</v>
      </c>
      <c r="G30" s="20"/>
    </row>
    <row r="31" spans="1:7" ht="15.75" x14ac:dyDescent="0.25">
      <c r="A31" s="34"/>
      <c r="B31" s="34"/>
      <c r="C31" s="34"/>
      <c r="D31" s="67"/>
      <c r="E31" s="34"/>
      <c r="F31" s="34"/>
      <c r="G31" s="20"/>
    </row>
    <row r="32" spans="1:7" ht="16.5" thickBot="1" x14ac:dyDescent="0.3">
      <c r="A32" s="27" t="s">
        <v>302</v>
      </c>
      <c r="B32" s="20"/>
      <c r="C32" s="20"/>
      <c r="D32" s="47">
        <f>SUM(D26:D31)</f>
        <v>21619</v>
      </c>
      <c r="E32" s="20"/>
      <c r="F32" s="20"/>
      <c r="G32" s="20"/>
    </row>
    <row r="33" spans="1:7" ht="16.5" thickTop="1" x14ac:dyDescent="0.25">
      <c r="A33" s="27"/>
      <c r="B33" s="20"/>
      <c r="C33" s="20"/>
      <c r="D33" s="56"/>
      <c r="E33" s="20"/>
      <c r="F33" s="20"/>
      <c r="G33" s="20"/>
    </row>
    <row r="34" spans="1:7" ht="15.75" x14ac:dyDescent="0.25">
      <c r="A34" s="27"/>
      <c r="B34" s="20"/>
      <c r="C34" s="20"/>
      <c r="D34" s="56"/>
      <c r="E34" s="20"/>
      <c r="F34" s="20"/>
      <c r="G34" s="20"/>
    </row>
    <row r="35" spans="1:7" ht="15.75" x14ac:dyDescent="0.25">
      <c r="A35" s="27"/>
      <c r="B35" s="20"/>
      <c r="C35" s="20"/>
      <c r="D35" s="20"/>
      <c r="E35" s="20"/>
      <c r="F35" s="20"/>
      <c r="G35" s="20"/>
    </row>
    <row r="36" spans="1:7" ht="15.75" x14ac:dyDescent="0.25">
      <c r="A36" s="34"/>
      <c r="B36" s="20"/>
      <c r="C36" s="20"/>
      <c r="D36" s="27"/>
      <c r="E36" s="20"/>
      <c r="F36" s="20"/>
      <c r="G36" s="56"/>
    </row>
    <row r="37" spans="1:7" ht="15.75" x14ac:dyDescent="0.25">
      <c r="A37" s="34"/>
      <c r="B37" s="20"/>
      <c r="C37" s="20"/>
      <c r="D37" s="27" t="s">
        <v>205</v>
      </c>
      <c r="E37" s="20"/>
      <c r="F37" s="20"/>
      <c r="G37" s="56"/>
    </row>
    <row r="38" spans="1:7" ht="15.75" x14ac:dyDescent="0.25">
      <c r="A38" s="20" t="s">
        <v>238</v>
      </c>
      <c r="B38" s="20"/>
      <c r="C38" s="20"/>
      <c r="D38" s="20"/>
      <c r="E38" s="20"/>
      <c r="F38" s="20"/>
      <c r="G38" s="56"/>
    </row>
    <row r="39" spans="1:7" ht="15.75" x14ac:dyDescent="0.25">
      <c r="A39" s="34" t="s">
        <v>239</v>
      </c>
      <c r="B39" s="20"/>
      <c r="C39" s="20"/>
      <c r="D39" s="20">
        <v>2000</v>
      </c>
      <c r="E39" s="20"/>
      <c r="F39" s="20"/>
      <c r="G39" s="56"/>
    </row>
    <row r="40" spans="1:7" ht="15.75" x14ac:dyDescent="0.25">
      <c r="A40" s="34"/>
      <c r="B40" s="20"/>
      <c r="C40" s="20"/>
      <c r="D40" s="20"/>
      <c r="E40" s="20"/>
      <c r="F40" s="20"/>
      <c r="G40" s="56"/>
    </row>
    <row r="41" spans="1:7" ht="15.75" x14ac:dyDescent="0.25">
      <c r="A41" s="20"/>
      <c r="B41" s="20"/>
      <c r="C41" s="20"/>
      <c r="D41" s="56"/>
      <c r="E41" s="20"/>
      <c r="F41" s="20"/>
      <c r="G41" s="56"/>
    </row>
    <row r="42" spans="1:7" ht="15.75" x14ac:dyDescent="0.25">
      <c r="A42" s="20"/>
      <c r="B42" s="20"/>
      <c r="C42" s="20"/>
      <c r="D42" s="20"/>
      <c r="E42" s="20"/>
      <c r="F42" s="20"/>
      <c r="G42" s="20"/>
    </row>
    <row r="43" spans="1:7" ht="15.75" x14ac:dyDescent="0.25">
      <c r="A43" s="27" t="s">
        <v>312</v>
      </c>
      <c r="B43" s="20"/>
      <c r="C43" s="20"/>
      <c r="D43" s="45">
        <f>D32-4000</f>
        <v>17619</v>
      </c>
      <c r="E43" s="20"/>
      <c r="F43" s="20"/>
      <c r="G43" s="20"/>
    </row>
    <row r="44" spans="1:7" ht="15.75" x14ac:dyDescent="0.25">
      <c r="A44" s="20"/>
      <c r="B44" s="20"/>
      <c r="C44" s="20"/>
      <c r="D44" s="20"/>
      <c r="E44" s="20"/>
      <c r="F44" s="20"/>
      <c r="G44" s="20"/>
    </row>
    <row r="45" spans="1:7" ht="15.75" x14ac:dyDescent="0.25">
      <c r="A45" s="20"/>
      <c r="B45" s="20"/>
      <c r="C45" s="20"/>
      <c r="D45" s="20"/>
      <c r="E45" s="20"/>
      <c r="F45" s="20"/>
      <c r="G45" s="20"/>
    </row>
    <row r="46" spans="1:7" ht="15.75" x14ac:dyDescent="0.25">
      <c r="A46" s="20"/>
      <c r="B46" s="20"/>
      <c r="C46" s="20"/>
      <c r="D46" s="20"/>
      <c r="E46" s="20"/>
      <c r="F46" s="20"/>
      <c r="G46" s="20"/>
    </row>
    <row r="47" spans="1:7" ht="15.75" x14ac:dyDescent="0.25">
      <c r="A47" s="20"/>
      <c r="B47" s="20"/>
      <c r="C47" s="20"/>
      <c r="D47" s="20"/>
      <c r="E47" s="20"/>
      <c r="F47" s="20"/>
      <c r="G47" s="20"/>
    </row>
    <row r="48" spans="1:7" ht="15.75" x14ac:dyDescent="0.25">
      <c r="A48" s="20"/>
      <c r="B48" s="20"/>
      <c r="C48" s="20"/>
      <c r="D48" s="20"/>
      <c r="E48" s="20"/>
      <c r="F48" s="20"/>
      <c r="G48" s="20"/>
    </row>
    <row r="49" spans="1:7" ht="15.75" x14ac:dyDescent="0.25">
      <c r="A49" s="20"/>
      <c r="B49" s="20"/>
      <c r="C49" s="20"/>
      <c r="D49" s="20"/>
      <c r="E49" s="20"/>
      <c r="F49" s="20"/>
      <c r="G49" s="20"/>
    </row>
    <row r="50" spans="1:7" ht="15.75" x14ac:dyDescent="0.25">
      <c r="A50" s="20"/>
      <c r="B50" s="20"/>
      <c r="C50" s="20"/>
      <c r="D50" s="20"/>
      <c r="E50" s="20"/>
      <c r="F50" s="20"/>
      <c r="G50" s="20"/>
    </row>
    <row r="51" spans="1:7" ht="15.75" x14ac:dyDescent="0.25">
      <c r="A51" s="20"/>
      <c r="B51" s="20"/>
      <c r="C51" s="20"/>
      <c r="D51" s="20"/>
      <c r="E51" s="20"/>
      <c r="F51" s="20"/>
      <c r="G51" s="20"/>
    </row>
    <row r="52" spans="1:7" ht="15.75" x14ac:dyDescent="0.25">
      <c r="A52" s="20"/>
      <c r="B52" s="20"/>
      <c r="C52" s="20"/>
      <c r="D52" s="20"/>
      <c r="E52" s="20"/>
      <c r="F52" s="20"/>
      <c r="G52" s="20"/>
    </row>
    <row r="53" spans="1:7" ht="15.75" x14ac:dyDescent="0.25">
      <c r="A53" s="20"/>
      <c r="B53" s="20"/>
      <c r="C53" s="20"/>
      <c r="D53" s="20"/>
      <c r="E53" s="20"/>
      <c r="F53" s="20"/>
      <c r="G53" s="20"/>
    </row>
    <row r="54" spans="1:7" ht="15.75" x14ac:dyDescent="0.25">
      <c r="A54" s="20"/>
      <c r="B54" s="20"/>
      <c r="C54" s="20"/>
      <c r="D54" s="20"/>
      <c r="E54" s="20"/>
      <c r="F54" s="20"/>
      <c r="G54" s="20"/>
    </row>
  </sheetData>
  <mergeCells count="1">
    <mergeCell ref="A1:H1"/>
  </mergeCells>
  <pageMargins left="0.7" right="0.7" top="0.75" bottom="0.75" header="0.3" footer="0.3"/>
  <pageSetup paperSize="9" scale="92" orientation="portrait" verticalDpi="0" r:id="rId1"/>
  <headerFooter>
    <oddFooter>&amp;CPage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view="pageLayout" topLeftCell="A43" zoomScaleNormal="100" workbookViewId="0">
      <selection activeCell="B53" sqref="B53:B55"/>
    </sheetView>
  </sheetViews>
  <sheetFormatPr defaultRowHeight="15" x14ac:dyDescent="0.25"/>
  <cols>
    <col min="1" max="1" width="36.140625" customWidth="1"/>
    <col min="2" max="2" width="29" customWidth="1"/>
    <col min="3" max="3" width="10.5703125" bestFit="1" customWidth="1"/>
    <col min="4" max="4" width="13.28515625" customWidth="1"/>
  </cols>
  <sheetData>
    <row r="1" spans="1:11" ht="18.75" x14ac:dyDescent="0.3">
      <c r="A1" s="166"/>
      <c r="B1" s="166"/>
      <c r="C1" s="13"/>
      <c r="D1" s="13"/>
      <c r="E1" s="4"/>
    </row>
    <row r="2" spans="1:11" ht="18.75" x14ac:dyDescent="0.3">
      <c r="A2" s="166" t="s">
        <v>0</v>
      </c>
      <c r="B2" s="166"/>
      <c r="C2" s="166"/>
      <c r="D2" s="166"/>
      <c r="E2" s="166"/>
      <c r="F2" s="15"/>
      <c r="G2" s="15"/>
      <c r="H2" s="15"/>
      <c r="I2" s="15"/>
      <c r="J2" s="15"/>
      <c r="K2" s="15"/>
    </row>
    <row r="3" spans="1:11" ht="18.75" x14ac:dyDescent="0.3">
      <c r="A3" s="8"/>
      <c r="B3" s="8"/>
      <c r="C3" s="13"/>
      <c r="D3" s="13"/>
      <c r="E3" s="4"/>
    </row>
    <row r="4" spans="1:11" x14ac:dyDescent="0.25">
      <c r="A4" s="13"/>
      <c r="B4" s="13"/>
      <c r="C4" s="13"/>
      <c r="D4" s="13"/>
      <c r="E4" s="4"/>
    </row>
    <row r="5" spans="1:11" ht="15.75" x14ac:dyDescent="0.25">
      <c r="A5" s="32" t="s">
        <v>37</v>
      </c>
      <c r="B5" s="34"/>
      <c r="C5" s="34"/>
      <c r="D5" s="34"/>
      <c r="E5" s="20"/>
    </row>
    <row r="6" spans="1:11" ht="15.75" x14ac:dyDescent="0.25">
      <c r="A6" s="34" t="s">
        <v>240</v>
      </c>
      <c r="B6" s="32"/>
      <c r="C6" s="34"/>
      <c r="D6" s="34"/>
      <c r="E6" s="20"/>
    </row>
    <row r="7" spans="1:11" ht="15.75" x14ac:dyDescent="0.25">
      <c r="A7" s="34"/>
      <c r="B7" s="32"/>
      <c r="C7" s="34"/>
      <c r="D7" s="34"/>
      <c r="E7" s="20"/>
    </row>
    <row r="8" spans="1:11" ht="15.75" x14ac:dyDescent="0.25">
      <c r="A8" s="34"/>
      <c r="B8" s="32"/>
      <c r="C8" s="32"/>
      <c r="D8" s="32"/>
      <c r="E8" s="20"/>
    </row>
    <row r="9" spans="1:11" ht="15.75" x14ac:dyDescent="0.25">
      <c r="A9" s="32" t="s">
        <v>38</v>
      </c>
      <c r="B9" s="32"/>
      <c r="C9" s="32"/>
      <c r="D9" s="32"/>
      <c r="E9" s="20"/>
    </row>
    <row r="10" spans="1:11" ht="15.75" x14ac:dyDescent="0.25">
      <c r="A10" s="34" t="s">
        <v>241</v>
      </c>
      <c r="B10" s="20"/>
      <c r="C10" s="34"/>
      <c r="D10" s="34"/>
      <c r="E10" s="20"/>
    </row>
    <row r="11" spans="1:11" ht="15.75" x14ac:dyDescent="0.25">
      <c r="A11" s="34" t="s">
        <v>206</v>
      </c>
      <c r="B11" s="20"/>
      <c r="C11" s="20"/>
      <c r="D11" s="20"/>
      <c r="E11" s="20"/>
    </row>
    <row r="12" spans="1:11" ht="15.75" x14ac:dyDescent="0.25">
      <c r="A12" s="34"/>
      <c r="B12" s="20"/>
      <c r="C12" s="20"/>
      <c r="D12" s="27" t="s">
        <v>39</v>
      </c>
      <c r="E12" s="20"/>
    </row>
    <row r="13" spans="1:11" ht="15.75" x14ac:dyDescent="0.25">
      <c r="A13" s="34" t="s">
        <v>218</v>
      </c>
      <c r="B13" s="20"/>
      <c r="D13" s="127">
        <f>'[2]Bank Payments'!$BB$107</f>
        <v>2100</v>
      </c>
      <c r="E13" s="20"/>
    </row>
    <row r="14" spans="1:11" ht="15.75" x14ac:dyDescent="0.25">
      <c r="A14" s="34" t="s">
        <v>40</v>
      </c>
      <c r="B14" s="77"/>
      <c r="D14" s="128">
        <f>'[2]Bank Payments'!$BB$28+'[2]Bank Payments'!$BB$52+'[2]Bank Payments'!$BB$74+'[2]Bank Payments'!$BB$110+'[2]Bank Payments'!$BB$112+'[2]Bank Payments'!$BB$152+'[2]Bank Payments'!$BB$169+'[2]Bank Payments'!$BB$174+'[2]Bank Payments'!$BB$190+'[2]Bank Payments'!$BB$204+'[2]Bank Payments'!$BB$226+'[2]Bank Payments'!$BB$253</f>
        <v>3313.9800000000009</v>
      </c>
      <c r="E14" s="24"/>
      <c r="F14" s="9"/>
    </row>
    <row r="15" spans="1:11" ht="15.75" x14ac:dyDescent="0.25">
      <c r="A15" s="34" t="s">
        <v>62</v>
      </c>
      <c r="B15" s="77"/>
      <c r="D15" s="95">
        <f>SUM(D13:D14)</f>
        <v>5413.9800000000014</v>
      </c>
      <c r="E15" s="20"/>
    </row>
    <row r="16" spans="1:11" ht="15.75" x14ac:dyDescent="0.25">
      <c r="A16" s="20"/>
      <c r="B16" s="78"/>
      <c r="C16" s="20"/>
      <c r="D16" s="86"/>
      <c r="E16" s="20"/>
    </row>
    <row r="17" spans="1:5" ht="15.75" x14ac:dyDescent="0.25">
      <c r="A17" s="20"/>
      <c r="B17" s="20"/>
      <c r="C17" s="20"/>
      <c r="D17" s="86"/>
      <c r="E17" s="20"/>
    </row>
    <row r="18" spans="1:5" ht="15.75" x14ac:dyDescent="0.25">
      <c r="A18" s="20"/>
      <c r="B18" s="20"/>
      <c r="C18" s="20"/>
      <c r="D18" s="86"/>
      <c r="E18" s="20"/>
    </row>
    <row r="19" spans="1:5" ht="15.75" x14ac:dyDescent="0.25">
      <c r="A19" s="27" t="s">
        <v>41</v>
      </c>
      <c r="B19" s="20"/>
      <c r="C19" s="20"/>
      <c r="D19" s="86"/>
      <c r="E19" s="20"/>
    </row>
    <row r="20" spans="1:5" ht="15.75" x14ac:dyDescent="0.25">
      <c r="A20" s="20" t="s">
        <v>251</v>
      </c>
      <c r="B20" s="20"/>
      <c r="C20" s="20"/>
      <c r="D20" s="86"/>
      <c r="E20" s="20"/>
    </row>
    <row r="21" spans="1:5" ht="15.75" x14ac:dyDescent="0.25">
      <c r="A21" s="20"/>
      <c r="B21" s="20"/>
      <c r="C21" s="20"/>
      <c r="D21" s="86"/>
      <c r="E21" s="20"/>
    </row>
    <row r="22" spans="1:5" ht="15.75" x14ac:dyDescent="0.25">
      <c r="A22" s="20"/>
      <c r="B22" s="20"/>
      <c r="C22" s="20"/>
      <c r="D22" s="86"/>
      <c r="E22" s="20"/>
    </row>
    <row r="23" spans="1:5" ht="15.75" x14ac:dyDescent="0.25">
      <c r="A23" s="27" t="s">
        <v>42</v>
      </c>
      <c r="B23" s="20"/>
      <c r="C23" s="20"/>
      <c r="D23" s="86"/>
      <c r="E23" s="20"/>
    </row>
    <row r="24" spans="1:5" ht="15.75" x14ac:dyDescent="0.25">
      <c r="A24" s="20" t="s">
        <v>252</v>
      </c>
      <c r="B24" s="20"/>
      <c r="D24" s="127">
        <f>'[2]Bank Payments'!$AX$260</f>
        <v>269.3</v>
      </c>
      <c r="E24" s="20"/>
    </row>
    <row r="25" spans="1:5" ht="15.75" x14ac:dyDescent="0.25">
      <c r="A25" s="20"/>
      <c r="B25" s="20"/>
      <c r="C25" s="20"/>
      <c r="D25" s="20"/>
      <c r="E25" s="20"/>
    </row>
    <row r="26" spans="1:5" ht="15.75" x14ac:dyDescent="0.25">
      <c r="A26" s="20"/>
      <c r="B26" s="20"/>
      <c r="C26" s="20"/>
      <c r="D26" s="20"/>
      <c r="E26" s="20"/>
    </row>
    <row r="27" spans="1:5" ht="15.75" x14ac:dyDescent="0.25">
      <c r="A27" s="27" t="s">
        <v>43</v>
      </c>
      <c r="B27" s="20"/>
      <c r="C27" s="20"/>
      <c r="D27" s="20"/>
      <c r="E27" s="20"/>
    </row>
    <row r="28" spans="1:5" ht="15.75" x14ac:dyDescent="0.25">
      <c r="A28" s="20" t="s">
        <v>44</v>
      </c>
      <c r="B28" s="20"/>
      <c r="C28" s="20"/>
      <c r="D28" s="20"/>
      <c r="E28" s="20"/>
    </row>
    <row r="29" spans="1:5" ht="15.75" x14ac:dyDescent="0.25">
      <c r="A29" s="20" t="s">
        <v>45</v>
      </c>
      <c r="B29" s="20"/>
      <c r="C29" s="20"/>
      <c r="D29" s="20"/>
      <c r="E29" s="20"/>
    </row>
    <row r="30" spans="1:5" ht="15.75" x14ac:dyDescent="0.25">
      <c r="A30" s="20"/>
      <c r="B30" s="20"/>
      <c r="C30" s="20"/>
      <c r="D30" s="20"/>
      <c r="E30" s="20"/>
    </row>
    <row r="31" spans="1:5" ht="15.75" x14ac:dyDescent="0.25">
      <c r="A31" s="20" t="s">
        <v>46</v>
      </c>
      <c r="B31" s="20"/>
      <c r="C31" s="20"/>
      <c r="D31" s="20"/>
      <c r="E31" s="20"/>
    </row>
    <row r="32" spans="1:5" ht="15.75" x14ac:dyDescent="0.25">
      <c r="A32" s="20"/>
      <c r="B32" s="20"/>
      <c r="C32" s="27" t="s">
        <v>253</v>
      </c>
      <c r="D32" s="20"/>
      <c r="E32" s="27" t="s">
        <v>185</v>
      </c>
    </row>
    <row r="33" spans="1:5" ht="15.75" x14ac:dyDescent="0.25">
      <c r="A33" s="20"/>
      <c r="B33" s="20"/>
      <c r="D33" s="20"/>
      <c r="E33" s="20"/>
    </row>
    <row r="34" spans="1:5" ht="15.75" x14ac:dyDescent="0.25">
      <c r="A34" s="79" t="s">
        <v>47</v>
      </c>
      <c r="B34" s="79" t="s">
        <v>48</v>
      </c>
      <c r="D34" s="20"/>
      <c r="E34" s="27" t="s">
        <v>39</v>
      </c>
    </row>
    <row r="35" spans="1:5" ht="15.75" x14ac:dyDescent="0.25">
      <c r="A35" s="33" t="s">
        <v>49</v>
      </c>
      <c r="B35" s="33" t="s">
        <v>50</v>
      </c>
      <c r="D35" s="20"/>
      <c r="E35" s="20"/>
    </row>
    <row r="36" spans="1:5" ht="15.75" x14ac:dyDescent="0.25">
      <c r="A36" s="20" t="s">
        <v>51</v>
      </c>
      <c r="B36" s="20" t="s">
        <v>50</v>
      </c>
      <c r="C36">
        <v>100</v>
      </c>
      <c r="D36" s="20"/>
      <c r="E36" s="20">
        <v>100</v>
      </c>
    </row>
    <row r="37" spans="1:5" ht="15.75" x14ac:dyDescent="0.25">
      <c r="A37" s="20" t="s">
        <v>52</v>
      </c>
      <c r="B37" s="20" t="s">
        <v>50</v>
      </c>
      <c r="D37" s="20"/>
      <c r="E37" s="20"/>
    </row>
    <row r="38" spans="1:5" ht="15.75" x14ac:dyDescent="0.25">
      <c r="A38" s="20" t="s">
        <v>53</v>
      </c>
      <c r="B38" s="20" t="s">
        <v>54</v>
      </c>
      <c r="D38" s="20"/>
      <c r="E38" s="20"/>
    </row>
    <row r="39" spans="1:5" ht="15.75" x14ac:dyDescent="0.25">
      <c r="A39" s="20" t="s">
        <v>55</v>
      </c>
      <c r="B39" s="20" t="s">
        <v>50</v>
      </c>
      <c r="D39" s="20"/>
      <c r="E39" s="20">
        <v>5300</v>
      </c>
    </row>
    <row r="40" spans="1:5" ht="15.75" x14ac:dyDescent="0.25">
      <c r="A40" s="20" t="s">
        <v>56</v>
      </c>
      <c r="B40" s="20" t="s">
        <v>50</v>
      </c>
      <c r="D40" s="20"/>
      <c r="E40" s="20"/>
    </row>
    <row r="41" spans="1:5" ht="15.75" x14ac:dyDescent="0.25">
      <c r="A41" s="20" t="s">
        <v>254</v>
      </c>
      <c r="B41" s="20" t="s">
        <v>50</v>
      </c>
      <c r="C41">
        <v>1800</v>
      </c>
      <c r="D41" s="20"/>
      <c r="E41" s="20"/>
    </row>
    <row r="42" spans="1:5" ht="15.75" x14ac:dyDescent="0.25">
      <c r="A42" s="20" t="s">
        <v>255</v>
      </c>
      <c r="B42" s="20" t="s">
        <v>256</v>
      </c>
      <c r="C42">
        <v>3204</v>
      </c>
      <c r="D42" s="20"/>
      <c r="E42" s="20"/>
    </row>
    <row r="43" spans="1:5" ht="15.75" x14ac:dyDescent="0.25">
      <c r="A43" s="20" t="s">
        <v>57</v>
      </c>
      <c r="B43" s="20" t="s">
        <v>50</v>
      </c>
      <c r="D43" s="20"/>
      <c r="E43" s="20"/>
    </row>
    <row r="44" spans="1:5" ht="15.75" x14ac:dyDescent="0.25">
      <c r="A44" s="20" t="s">
        <v>58</v>
      </c>
      <c r="B44" s="20" t="s">
        <v>50</v>
      </c>
      <c r="C44">
        <v>100</v>
      </c>
      <c r="D44" s="20"/>
      <c r="E44" s="20">
        <v>100</v>
      </c>
    </row>
    <row r="45" spans="1:5" ht="15.75" x14ac:dyDescent="0.25">
      <c r="A45" s="20" t="s">
        <v>59</v>
      </c>
      <c r="B45" s="20" t="s">
        <v>50</v>
      </c>
      <c r="C45">
        <v>4000</v>
      </c>
      <c r="D45" s="20"/>
      <c r="E45" s="20"/>
    </row>
    <row r="46" spans="1:5" ht="15.75" x14ac:dyDescent="0.25">
      <c r="A46" s="20" t="s">
        <v>60</v>
      </c>
      <c r="B46" s="20" t="s">
        <v>61</v>
      </c>
      <c r="C46">
        <v>471</v>
      </c>
      <c r="D46" s="20"/>
      <c r="E46" s="20">
        <v>312</v>
      </c>
    </row>
    <row r="47" spans="1:5" ht="15.75" x14ac:dyDescent="0.25">
      <c r="A47" s="20" t="s">
        <v>60</v>
      </c>
      <c r="B47" s="20" t="s">
        <v>207</v>
      </c>
      <c r="C47">
        <v>66</v>
      </c>
      <c r="D47" s="20"/>
      <c r="E47" s="20">
        <v>42</v>
      </c>
    </row>
    <row r="48" spans="1:5" ht="15.75" x14ac:dyDescent="0.25">
      <c r="A48" s="20"/>
      <c r="B48" s="20"/>
      <c r="D48" s="20"/>
      <c r="E48" s="20"/>
    </row>
    <row r="49" spans="1:5" ht="15.75" x14ac:dyDescent="0.25">
      <c r="A49" s="27" t="s">
        <v>62</v>
      </c>
      <c r="B49" s="27"/>
      <c r="C49" s="49">
        <f>SUM(C34:C48)</f>
        <v>9741</v>
      </c>
      <c r="D49" s="27"/>
      <c r="E49" s="49">
        <f>SUM(E34:E48)</f>
        <v>5854</v>
      </c>
    </row>
  </sheetData>
  <mergeCells count="2">
    <mergeCell ref="A1:B1"/>
    <mergeCell ref="A2:E2"/>
  </mergeCells>
  <pageMargins left="0.7" right="0.7" top="0.75" bottom="0.75" header="0.3" footer="0.3"/>
  <pageSetup paperSize="9" scale="81" fitToHeight="0" orientation="portrait" verticalDpi="0" r:id="rId1"/>
  <headerFooter>
    <oddFooter>&amp;CPage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Balance Sheet</vt:lpstr>
      <vt:lpstr>I &amp; E</vt:lpstr>
      <vt:lpstr>Bar</vt:lpstr>
      <vt:lpstr>Chairman</vt:lpstr>
      <vt:lpstr>Debtors</vt:lpstr>
      <vt:lpstr>Notes 1</vt:lpstr>
      <vt:lpstr>Notes 2</vt:lpstr>
      <vt:lpstr>Notes 3</vt:lpstr>
      <vt:lpstr>Notes 4</vt:lpstr>
      <vt:lpstr>Note 5</vt:lpstr>
      <vt:lpstr>Variance expanation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2016-06-01T09:32:02Z</cp:lastPrinted>
  <dcterms:created xsi:type="dcterms:W3CDTF">2014-06-27T09:01:43Z</dcterms:created>
  <dcterms:modified xsi:type="dcterms:W3CDTF">2017-05-11T11:30:22Z</dcterms:modified>
</cp:coreProperties>
</file>